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reisch\Downloads\"/>
    </mc:Choice>
  </mc:AlternateContent>
  <xr:revisionPtr revIDLastSave="0" documentId="13_ncr:1_{D1347936-1A37-493F-BB86-0DB17A6167E8}" xr6:coauthVersionLast="36" xr6:coauthVersionMax="47" xr10:uidLastSave="{00000000-0000-0000-0000-000000000000}"/>
  <bookViews>
    <workbookView xWindow="0" yWindow="0" windowWidth="5990" windowHeight="4130" xr2:uid="{F68F3218-4174-474E-A2BF-3026A05567D2}"/>
  </bookViews>
  <sheets>
    <sheet name="spectrum360_A_JENDL_PHITS" sheetId="1" r:id="rId1"/>
    <sheet name="xsecs on Ni" sheetId="2" r:id="rId2"/>
  </sheets>
  <calcPr calcId="191029" iterateDelta="1E-4"/>
</workbook>
</file>

<file path=xl/calcChain.xml><?xml version="1.0" encoding="utf-8"?>
<calcChain xmlns="http://schemas.openxmlformats.org/spreadsheetml/2006/main">
  <c r="C70" i="1" l="1"/>
  <c r="B70" i="1"/>
  <c r="B64" i="1"/>
  <c r="C41" i="1"/>
  <c r="C62" i="1"/>
  <c r="C57" i="1"/>
  <c r="B73" i="1" l="1"/>
  <c r="B71" i="1"/>
  <c r="B67" i="1"/>
  <c r="B65" i="1"/>
  <c r="B59" i="1"/>
  <c r="B58" i="1"/>
  <c r="B57" i="1"/>
  <c r="B56" i="1"/>
  <c r="B53" i="1"/>
  <c r="B52" i="1"/>
  <c r="B50" i="1"/>
  <c r="B44" i="1"/>
  <c r="B43" i="1"/>
  <c r="B42" i="1"/>
  <c r="B41" i="1"/>
  <c r="B40" i="1"/>
  <c r="B37" i="1"/>
  <c r="B38" i="1" l="1"/>
  <c r="B36" i="1"/>
  <c r="B3" i="1" l="1"/>
  <c r="B4" i="1" l="1"/>
  <c r="G4" i="1"/>
  <c r="G5" i="1"/>
  <c r="N5" i="1" s="1"/>
  <c r="G6" i="1"/>
  <c r="L6" i="1" s="1"/>
  <c r="G7" i="1"/>
  <c r="L7" i="1" s="1"/>
  <c r="G8" i="1"/>
  <c r="L8" i="1" s="1"/>
  <c r="G9" i="1"/>
  <c r="N9" i="1" s="1"/>
  <c r="G10" i="1"/>
  <c r="G11" i="1"/>
  <c r="M11" i="1" s="1"/>
  <c r="G12" i="1"/>
  <c r="M12" i="1" s="1"/>
  <c r="G13" i="1"/>
  <c r="G14" i="1"/>
  <c r="M14" i="1" s="1"/>
  <c r="G15" i="1"/>
  <c r="M15" i="1" s="1"/>
  <c r="G16" i="1"/>
  <c r="O16" i="1" s="1"/>
  <c r="G17" i="1"/>
  <c r="G18" i="1"/>
  <c r="G19" i="1"/>
  <c r="O19" i="1" s="1"/>
  <c r="G20" i="1"/>
  <c r="M20" i="1" s="1"/>
  <c r="G21" i="1"/>
  <c r="N21" i="1" s="1"/>
  <c r="G22" i="1"/>
  <c r="P22" i="1" s="1"/>
  <c r="G23" i="1"/>
  <c r="L23" i="1" s="1"/>
  <c r="G24" i="1"/>
  <c r="L24" i="1" s="1"/>
  <c r="G25" i="1"/>
  <c r="G26" i="1"/>
  <c r="G27" i="1"/>
  <c r="O27" i="1" s="1"/>
  <c r="G28" i="1"/>
  <c r="P28" i="1" s="1"/>
  <c r="G29" i="1"/>
  <c r="R29" i="1" s="1"/>
  <c r="G30" i="1"/>
  <c r="L30" i="1" s="1"/>
  <c r="G31" i="1"/>
  <c r="O31" i="1" s="1"/>
  <c r="G32" i="1"/>
  <c r="O32" i="1" s="1"/>
  <c r="G33" i="1"/>
  <c r="G34" i="1"/>
  <c r="G35" i="1"/>
  <c r="Q35" i="1" s="1"/>
  <c r="G36" i="1"/>
  <c r="Q36" i="1" s="1"/>
  <c r="G37" i="1"/>
  <c r="N37" i="1" s="1"/>
  <c r="G38" i="1"/>
  <c r="L38" i="1" s="1"/>
  <c r="G39" i="1"/>
  <c r="P39" i="1" s="1"/>
  <c r="G40" i="1"/>
  <c r="L40" i="1" s="1"/>
  <c r="G41" i="1"/>
  <c r="G42" i="1"/>
  <c r="G43" i="1"/>
  <c r="L43" i="1" s="1"/>
  <c r="G44" i="1"/>
  <c r="L44" i="1" s="1"/>
  <c r="G45" i="1"/>
  <c r="M45" i="1" s="1"/>
  <c r="G46" i="1"/>
  <c r="L46" i="1" s="1"/>
  <c r="G47" i="1"/>
  <c r="L47" i="1" s="1"/>
  <c r="G48" i="1"/>
  <c r="O48" i="1" s="1"/>
  <c r="G49" i="1"/>
  <c r="G50" i="1"/>
  <c r="G51" i="1"/>
  <c r="O51" i="1" s="1"/>
  <c r="G52" i="1"/>
  <c r="N52" i="1" s="1"/>
  <c r="G53" i="1"/>
  <c r="N53" i="1" s="1"/>
  <c r="G54" i="1"/>
  <c r="M54" i="1" s="1"/>
  <c r="G55" i="1"/>
  <c r="M55" i="1" s="1"/>
  <c r="G56" i="1"/>
  <c r="G57" i="1"/>
  <c r="Q57" i="1" s="1"/>
  <c r="G58" i="1"/>
  <c r="G59" i="1"/>
  <c r="N59" i="1" s="1"/>
  <c r="G60" i="1"/>
  <c r="G61" i="1"/>
  <c r="G62" i="1"/>
  <c r="P62" i="1" s="1"/>
  <c r="G63" i="1"/>
  <c r="O63" i="1" s="1"/>
  <c r="G64" i="1"/>
  <c r="O64" i="1" s="1"/>
  <c r="G65" i="1"/>
  <c r="G66" i="1"/>
  <c r="G67" i="1"/>
  <c r="O67" i="1" s="1"/>
  <c r="G68" i="1"/>
  <c r="O68" i="1" s="1"/>
  <c r="G69" i="1"/>
  <c r="M69" i="1" s="1"/>
  <c r="G70" i="1"/>
  <c r="R70" i="1" s="1"/>
  <c r="G71" i="1"/>
  <c r="P71" i="1" s="1"/>
  <c r="G72" i="1"/>
  <c r="R72" i="1" s="1"/>
  <c r="G73" i="1"/>
  <c r="G74" i="1"/>
  <c r="G75" i="1"/>
  <c r="M75" i="1" s="1"/>
  <c r="G76" i="1"/>
  <c r="M76" i="1" s="1"/>
  <c r="G77" i="1"/>
  <c r="L77" i="1" s="1"/>
  <c r="G78" i="1"/>
  <c r="M78" i="1" s="1"/>
  <c r="G79" i="1"/>
  <c r="M79" i="1" s="1"/>
  <c r="G80" i="1"/>
  <c r="S80" i="1" s="1"/>
  <c r="G81" i="1"/>
  <c r="N81" i="1" s="1"/>
  <c r="G82" i="1"/>
  <c r="G83" i="1"/>
  <c r="N83" i="1" s="1"/>
  <c r="G84" i="1"/>
  <c r="N84" i="1" s="1"/>
  <c r="G85" i="1"/>
  <c r="L85" i="1" s="1"/>
  <c r="G86" i="1"/>
  <c r="M86" i="1" s="1"/>
  <c r="G87" i="1"/>
  <c r="L87" i="1" s="1"/>
  <c r="G88" i="1"/>
  <c r="L88" i="1" s="1"/>
  <c r="G89" i="1"/>
  <c r="G90" i="1"/>
  <c r="G91" i="1"/>
  <c r="P91" i="1" s="1"/>
  <c r="G92" i="1"/>
  <c r="N92" i="1" s="1"/>
  <c r="G93" i="1"/>
  <c r="G94" i="1"/>
  <c r="M94" i="1" s="1"/>
  <c r="G95" i="1"/>
  <c r="P95" i="1" s="1"/>
  <c r="G96" i="1"/>
  <c r="O96" i="1" s="1"/>
  <c r="G97" i="1"/>
  <c r="G98" i="1"/>
  <c r="G99" i="1"/>
  <c r="R99" i="1" s="1"/>
  <c r="G100" i="1"/>
  <c r="P100" i="1" s="1"/>
  <c r="G101" i="1"/>
  <c r="G102" i="1"/>
  <c r="S102" i="1" s="1"/>
  <c r="G103" i="1"/>
  <c r="L103" i="1" s="1"/>
  <c r="G104" i="1"/>
  <c r="L104" i="1" s="1"/>
  <c r="G105" i="1"/>
  <c r="G106" i="1"/>
  <c r="G107" i="1"/>
  <c r="L107" i="1" s="1"/>
  <c r="G108" i="1"/>
  <c r="L108" i="1" s="1"/>
  <c r="G109" i="1"/>
  <c r="P109" i="1" s="1"/>
  <c r="G110" i="1"/>
  <c r="L110" i="1" s="1"/>
  <c r="G111" i="1"/>
  <c r="L111" i="1" s="1"/>
  <c r="G112" i="1"/>
  <c r="O112" i="1" s="1"/>
  <c r="G113" i="1"/>
  <c r="G114" i="1"/>
  <c r="G115" i="1"/>
  <c r="O115" i="1" s="1"/>
  <c r="G116" i="1"/>
  <c r="N116" i="1" s="1"/>
  <c r="G117" i="1"/>
  <c r="R117" i="1" s="1"/>
  <c r="G118" i="1"/>
  <c r="M118" i="1" s="1"/>
  <c r="G119" i="1"/>
  <c r="M119" i="1" s="1"/>
  <c r="G120" i="1"/>
  <c r="G121" i="1"/>
  <c r="G122" i="1"/>
  <c r="G123" i="1"/>
  <c r="N123" i="1" s="1"/>
  <c r="G124" i="1"/>
  <c r="G125" i="1"/>
  <c r="Q125" i="1" s="1"/>
  <c r="G126" i="1"/>
  <c r="P126" i="1" s="1"/>
  <c r="G127" i="1"/>
  <c r="P127" i="1" s="1"/>
  <c r="G128" i="1"/>
  <c r="O128" i="1" s="1"/>
  <c r="G129" i="1"/>
  <c r="G130" i="1"/>
  <c r="N130" i="1" s="1"/>
  <c r="G131" i="1"/>
  <c r="O131" i="1" s="1"/>
  <c r="G132" i="1"/>
  <c r="O132" i="1" s="1"/>
  <c r="G133" i="1"/>
  <c r="M133" i="1" s="1"/>
  <c r="G134" i="1"/>
  <c r="L134" i="1" s="1"/>
  <c r="G135" i="1"/>
  <c r="M135" i="1" s="1"/>
  <c r="G136" i="1"/>
  <c r="G137" i="1"/>
  <c r="G138" i="1"/>
  <c r="G139" i="1"/>
  <c r="M139" i="1" s="1"/>
  <c r="G140" i="1"/>
  <c r="M140" i="1" s="1"/>
  <c r="G141" i="1"/>
  <c r="L141" i="1" s="1"/>
  <c r="G142" i="1"/>
  <c r="R142" i="1" s="1"/>
  <c r="G143" i="1"/>
  <c r="M143" i="1" s="1"/>
  <c r="G144" i="1"/>
  <c r="O144" i="1" s="1"/>
  <c r="G145" i="1"/>
  <c r="G146" i="1"/>
  <c r="G147" i="1"/>
  <c r="N147" i="1" s="1"/>
  <c r="G148" i="1"/>
  <c r="N148" i="1" s="1"/>
  <c r="G149" i="1"/>
  <c r="L149" i="1" s="1"/>
  <c r="G150" i="1"/>
  <c r="P150" i="1" s="1"/>
  <c r="G151" i="1"/>
  <c r="L151" i="1" s="1"/>
  <c r="G152" i="1"/>
  <c r="P152" i="1" s="1"/>
  <c r="G3" i="1"/>
  <c r="L3" i="1" s="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3" i="1"/>
  <c r="N141" i="1" l="1"/>
  <c r="L21" i="1"/>
  <c r="P15" i="1"/>
  <c r="M5" i="1"/>
  <c r="N117" i="1"/>
  <c r="N77" i="1"/>
  <c r="L94" i="1"/>
  <c r="T94" i="1" s="1"/>
  <c r="M134" i="1"/>
  <c r="P149" i="1"/>
  <c r="M109" i="1"/>
  <c r="P77" i="1"/>
  <c r="M6" i="1"/>
  <c r="T6" i="1" s="1"/>
  <c r="L67" i="1"/>
  <c r="M59" i="1"/>
  <c r="O143" i="1"/>
  <c r="O79" i="1"/>
  <c r="O15" i="1"/>
  <c r="Q100" i="1"/>
  <c r="U100" i="1" s="1"/>
  <c r="R24" i="1"/>
  <c r="L95" i="1"/>
  <c r="L59" i="1"/>
  <c r="M108" i="1"/>
  <c r="T108" i="1" s="1"/>
  <c r="O139" i="1"/>
  <c r="O75" i="1"/>
  <c r="O11" i="1"/>
  <c r="P52" i="1"/>
  <c r="Q75" i="1"/>
  <c r="S104" i="1"/>
  <c r="L140" i="1"/>
  <c r="T140" i="1" s="1"/>
  <c r="L48" i="1"/>
  <c r="M148" i="1"/>
  <c r="M95" i="1"/>
  <c r="N67" i="1"/>
  <c r="V67" i="1" s="1"/>
  <c r="O127" i="1"/>
  <c r="P35" i="1"/>
  <c r="U35" i="1" s="1"/>
  <c r="S79" i="1"/>
  <c r="L132" i="1"/>
  <c r="L86" i="1"/>
  <c r="T86" i="1" s="1"/>
  <c r="M147" i="1"/>
  <c r="M44" i="1"/>
  <c r="T44" i="1" s="1"/>
  <c r="N131" i="1"/>
  <c r="V131" i="1" s="1"/>
  <c r="O123" i="1"/>
  <c r="V123" i="1" s="1"/>
  <c r="O59" i="1"/>
  <c r="V59" i="1" s="1"/>
  <c r="P132" i="1"/>
  <c r="Q29" i="1"/>
  <c r="S68" i="1"/>
  <c r="L131" i="1"/>
  <c r="L39" i="1"/>
  <c r="M84" i="1"/>
  <c r="M31" i="1"/>
  <c r="O111" i="1"/>
  <c r="O47" i="1"/>
  <c r="P7" i="1"/>
  <c r="R125" i="1"/>
  <c r="S24" i="1"/>
  <c r="L123" i="1"/>
  <c r="L31" i="1"/>
  <c r="M83" i="1"/>
  <c r="M30" i="1"/>
  <c r="T30" i="1" s="1"/>
  <c r="O107" i="1"/>
  <c r="O43" i="1"/>
  <c r="Q132" i="1"/>
  <c r="S23" i="1"/>
  <c r="L112" i="1"/>
  <c r="L76" i="1"/>
  <c r="T76" i="1" s="1"/>
  <c r="M123" i="1"/>
  <c r="M70" i="1"/>
  <c r="O95" i="1"/>
  <c r="R67" i="1"/>
  <c r="L150" i="1"/>
  <c r="L68" i="1"/>
  <c r="L22" i="1"/>
  <c r="M19" i="1"/>
  <c r="N91" i="1"/>
  <c r="O91" i="1"/>
  <c r="Q107" i="1"/>
  <c r="M145" i="1"/>
  <c r="S145" i="1"/>
  <c r="Q145" i="1"/>
  <c r="O145" i="1"/>
  <c r="L145" i="1"/>
  <c r="R145" i="1"/>
  <c r="P145" i="1"/>
  <c r="R129" i="1"/>
  <c r="S129" i="1"/>
  <c r="Q129" i="1"/>
  <c r="P129" i="1"/>
  <c r="M129" i="1"/>
  <c r="O129" i="1"/>
  <c r="N129" i="1"/>
  <c r="L129" i="1"/>
  <c r="R113" i="1"/>
  <c r="M113" i="1"/>
  <c r="P113" i="1"/>
  <c r="O113" i="1"/>
  <c r="N113" i="1"/>
  <c r="Q113" i="1"/>
  <c r="S97" i="1"/>
  <c r="M97" i="1"/>
  <c r="O97" i="1"/>
  <c r="Q97" i="1"/>
  <c r="P97" i="1"/>
  <c r="N97" i="1"/>
  <c r="L97" i="1"/>
  <c r="M81" i="1"/>
  <c r="Q81" i="1"/>
  <c r="S81" i="1"/>
  <c r="O81" i="1"/>
  <c r="V81" i="1" s="1"/>
  <c r="R81" i="1"/>
  <c r="L81" i="1"/>
  <c r="P81" i="1"/>
  <c r="R65" i="1"/>
  <c r="Q65" i="1"/>
  <c r="P65" i="1"/>
  <c r="M65" i="1"/>
  <c r="O65" i="1"/>
  <c r="S65" i="1"/>
  <c r="N65" i="1"/>
  <c r="L65" i="1"/>
  <c r="S57" i="1"/>
  <c r="R57" i="1"/>
  <c r="M57" i="1"/>
  <c r="O57" i="1"/>
  <c r="N57" i="1"/>
  <c r="R41" i="1"/>
  <c r="P41" i="1"/>
  <c r="Q41" i="1"/>
  <c r="M41" i="1"/>
  <c r="S41" i="1"/>
  <c r="O41" i="1"/>
  <c r="L41" i="1"/>
  <c r="S25" i="1"/>
  <c r="R25" i="1"/>
  <c r="P25" i="1"/>
  <c r="M25" i="1"/>
  <c r="O25" i="1"/>
  <c r="Q25" i="1"/>
  <c r="L25" i="1"/>
  <c r="S17" i="1"/>
  <c r="R17" i="1"/>
  <c r="P17" i="1"/>
  <c r="M17" i="1"/>
  <c r="Q17" i="1"/>
  <c r="O17" i="1"/>
  <c r="N17" i="1"/>
  <c r="V17" i="1" s="1"/>
  <c r="L17" i="1"/>
  <c r="S113" i="1"/>
  <c r="P146" i="1"/>
  <c r="L146" i="1"/>
  <c r="M146" i="1"/>
  <c r="Q146" i="1"/>
  <c r="R146" i="1"/>
  <c r="N146" i="1"/>
  <c r="O146" i="1"/>
  <c r="S138" i="1"/>
  <c r="R138" i="1"/>
  <c r="P138" i="1"/>
  <c r="L138" i="1"/>
  <c r="M138" i="1"/>
  <c r="N138" i="1"/>
  <c r="O138" i="1"/>
  <c r="Q138" i="1"/>
  <c r="R130" i="1"/>
  <c r="S130" i="1"/>
  <c r="L130" i="1"/>
  <c r="Q130" i="1"/>
  <c r="P130" i="1"/>
  <c r="M130" i="1"/>
  <c r="O130" i="1"/>
  <c r="V130" i="1" s="1"/>
  <c r="R122" i="1"/>
  <c r="L122" i="1"/>
  <c r="P122" i="1"/>
  <c r="M122" i="1"/>
  <c r="Q122" i="1"/>
  <c r="O122" i="1"/>
  <c r="N122" i="1"/>
  <c r="S122" i="1"/>
  <c r="L114" i="1"/>
  <c r="M114" i="1"/>
  <c r="R114" i="1"/>
  <c r="N114" i="1"/>
  <c r="S114" i="1"/>
  <c r="O114" i="1"/>
  <c r="Q114" i="1"/>
  <c r="S106" i="1"/>
  <c r="R106" i="1"/>
  <c r="L106" i="1"/>
  <c r="Q106" i="1"/>
  <c r="M106" i="1"/>
  <c r="P106" i="1"/>
  <c r="O106" i="1"/>
  <c r="S98" i="1"/>
  <c r="L98" i="1"/>
  <c r="M98" i="1"/>
  <c r="Q98" i="1"/>
  <c r="P98" i="1"/>
  <c r="R98" i="1"/>
  <c r="O98" i="1"/>
  <c r="N98" i="1"/>
  <c r="S90" i="1"/>
  <c r="R90" i="1"/>
  <c r="Q90" i="1"/>
  <c r="L90" i="1"/>
  <c r="M90" i="1"/>
  <c r="P90" i="1"/>
  <c r="O90" i="1"/>
  <c r="N90" i="1"/>
  <c r="L82" i="1"/>
  <c r="M82" i="1"/>
  <c r="R82" i="1"/>
  <c r="N82" i="1"/>
  <c r="S82" i="1"/>
  <c r="O82" i="1"/>
  <c r="P82" i="1"/>
  <c r="R74" i="1"/>
  <c r="S74" i="1"/>
  <c r="P74" i="1"/>
  <c r="L74" i="1"/>
  <c r="M74" i="1"/>
  <c r="N74" i="1"/>
  <c r="Q74" i="1"/>
  <c r="O74" i="1"/>
  <c r="S66" i="1"/>
  <c r="R66" i="1"/>
  <c r="P66" i="1"/>
  <c r="L66" i="1"/>
  <c r="Q66" i="1"/>
  <c r="M66" i="1"/>
  <c r="O66" i="1"/>
  <c r="N66" i="1"/>
  <c r="P58" i="1"/>
  <c r="L58" i="1"/>
  <c r="M58" i="1"/>
  <c r="S58" i="1"/>
  <c r="R58" i="1"/>
  <c r="O58" i="1"/>
  <c r="Q58" i="1"/>
  <c r="N58" i="1"/>
  <c r="S50" i="1"/>
  <c r="P50" i="1"/>
  <c r="L50" i="1"/>
  <c r="M50" i="1"/>
  <c r="Q50" i="1"/>
  <c r="R50" i="1"/>
  <c r="N50" i="1"/>
  <c r="O50" i="1"/>
  <c r="S42" i="1"/>
  <c r="R42" i="1"/>
  <c r="P42" i="1"/>
  <c r="L42" i="1"/>
  <c r="Q42" i="1"/>
  <c r="M42" i="1"/>
  <c r="O42" i="1"/>
  <c r="N42" i="1"/>
  <c r="S34" i="1"/>
  <c r="R34" i="1"/>
  <c r="P34" i="1"/>
  <c r="L34" i="1"/>
  <c r="M34" i="1"/>
  <c r="Q34" i="1"/>
  <c r="N34" i="1"/>
  <c r="O34" i="1"/>
  <c r="S26" i="1"/>
  <c r="P26" i="1"/>
  <c r="R26" i="1"/>
  <c r="Q26" i="1"/>
  <c r="L26" i="1"/>
  <c r="M26" i="1"/>
  <c r="O26" i="1"/>
  <c r="N26" i="1"/>
  <c r="S18" i="1"/>
  <c r="P18" i="1"/>
  <c r="L18" i="1"/>
  <c r="M18" i="1"/>
  <c r="R18" i="1"/>
  <c r="Q18" i="1"/>
  <c r="N18" i="1"/>
  <c r="O18" i="1"/>
  <c r="S10" i="1"/>
  <c r="R10" i="1"/>
  <c r="P10" i="1"/>
  <c r="L10" i="1"/>
  <c r="M10" i="1"/>
  <c r="O10" i="1"/>
  <c r="N10" i="1"/>
  <c r="Q10" i="1"/>
  <c r="P114" i="1"/>
  <c r="M3" i="1"/>
  <c r="T3" i="1" s="1"/>
  <c r="R3" i="1"/>
  <c r="S3" i="1"/>
  <c r="O3" i="1"/>
  <c r="Q3" i="1"/>
  <c r="N3" i="1"/>
  <c r="P3" i="1"/>
  <c r="M137" i="1"/>
  <c r="R137" i="1"/>
  <c r="Q137" i="1"/>
  <c r="O137" i="1"/>
  <c r="L137" i="1"/>
  <c r="S137" i="1"/>
  <c r="P137" i="1"/>
  <c r="N137" i="1"/>
  <c r="R121" i="1"/>
  <c r="P121" i="1"/>
  <c r="M121" i="1"/>
  <c r="O121" i="1"/>
  <c r="Q121" i="1"/>
  <c r="N121" i="1"/>
  <c r="S121" i="1"/>
  <c r="S105" i="1"/>
  <c r="Q105" i="1"/>
  <c r="M105" i="1"/>
  <c r="O105" i="1"/>
  <c r="P105" i="1"/>
  <c r="L105" i="1"/>
  <c r="R105" i="1"/>
  <c r="M89" i="1"/>
  <c r="P89" i="1"/>
  <c r="O89" i="1"/>
  <c r="N89" i="1"/>
  <c r="R89" i="1"/>
  <c r="S89" i="1"/>
  <c r="Q89" i="1"/>
  <c r="L89" i="1"/>
  <c r="R73" i="1"/>
  <c r="S73" i="1"/>
  <c r="M73" i="1"/>
  <c r="Q73" i="1"/>
  <c r="O73" i="1"/>
  <c r="P73" i="1"/>
  <c r="L73" i="1"/>
  <c r="N73" i="1"/>
  <c r="S49" i="1"/>
  <c r="R49" i="1"/>
  <c r="M49" i="1"/>
  <c r="P49" i="1"/>
  <c r="O49" i="1"/>
  <c r="N49" i="1"/>
  <c r="Q49" i="1"/>
  <c r="R33" i="1"/>
  <c r="S33" i="1"/>
  <c r="P33" i="1"/>
  <c r="M33" i="1"/>
  <c r="O33" i="1"/>
  <c r="N33" i="1"/>
  <c r="Q33" i="1"/>
  <c r="L33" i="1"/>
  <c r="R9" i="1"/>
  <c r="P9" i="1"/>
  <c r="S9" i="1"/>
  <c r="M9" i="1"/>
  <c r="Q9" i="1"/>
  <c r="O9" i="1"/>
  <c r="V9" i="1" s="1"/>
  <c r="L57" i="1"/>
  <c r="T57" i="1" s="1"/>
  <c r="T134" i="1"/>
  <c r="T123" i="1"/>
  <c r="L49" i="1"/>
  <c r="L9" i="1"/>
  <c r="N106" i="1"/>
  <c r="L121" i="1"/>
  <c r="N105" i="1"/>
  <c r="N41" i="1"/>
  <c r="P57" i="1"/>
  <c r="U57" i="1" s="1"/>
  <c r="R97" i="1"/>
  <c r="W97" i="1" s="1"/>
  <c r="S146" i="1"/>
  <c r="L113" i="1"/>
  <c r="N145" i="1"/>
  <c r="Q82" i="1"/>
  <c r="N25" i="1"/>
  <c r="S149" i="1"/>
  <c r="R149" i="1"/>
  <c r="O149" i="1"/>
  <c r="S141" i="1"/>
  <c r="Q141" i="1"/>
  <c r="O141" i="1"/>
  <c r="V141" i="1" s="1"/>
  <c r="S133" i="1"/>
  <c r="O133" i="1"/>
  <c r="S125" i="1"/>
  <c r="O125" i="1"/>
  <c r="P125" i="1"/>
  <c r="U125" i="1" s="1"/>
  <c r="S117" i="1"/>
  <c r="W117" i="1" s="1"/>
  <c r="O117" i="1"/>
  <c r="Q117" i="1"/>
  <c r="S109" i="1"/>
  <c r="O109" i="1"/>
  <c r="Q109" i="1"/>
  <c r="S101" i="1"/>
  <c r="R101" i="1"/>
  <c r="Q101" i="1"/>
  <c r="P101" i="1"/>
  <c r="O101" i="1"/>
  <c r="S93" i="1"/>
  <c r="R93" i="1"/>
  <c r="P93" i="1"/>
  <c r="O93" i="1"/>
  <c r="S85" i="1"/>
  <c r="R85" i="1"/>
  <c r="O85" i="1"/>
  <c r="P85" i="1"/>
  <c r="R77" i="1"/>
  <c r="Q77" i="1"/>
  <c r="O77" i="1"/>
  <c r="S77" i="1"/>
  <c r="S69" i="1"/>
  <c r="O69" i="1"/>
  <c r="R69" i="1"/>
  <c r="S61" i="1"/>
  <c r="O61" i="1"/>
  <c r="R61" i="1"/>
  <c r="R53" i="1"/>
  <c r="S53" i="1"/>
  <c r="P53" i="1"/>
  <c r="O53" i="1"/>
  <c r="V53" i="1" s="1"/>
  <c r="Q53" i="1"/>
  <c r="R45" i="1"/>
  <c r="O45" i="1"/>
  <c r="P45" i="1"/>
  <c r="Q45" i="1"/>
  <c r="S37" i="1"/>
  <c r="Q37" i="1"/>
  <c r="O37" i="1"/>
  <c r="V37" i="1" s="1"/>
  <c r="P37" i="1"/>
  <c r="S29" i="1"/>
  <c r="W29" i="1" s="1"/>
  <c r="P29" i="1"/>
  <c r="O29" i="1"/>
  <c r="S21" i="1"/>
  <c r="R21" i="1"/>
  <c r="O21" i="1"/>
  <c r="V21" i="1" s="1"/>
  <c r="Q13" i="1"/>
  <c r="O13" i="1"/>
  <c r="R13" i="1"/>
  <c r="S5" i="1"/>
  <c r="Q5" i="1"/>
  <c r="P5" i="1"/>
  <c r="O5" i="1"/>
  <c r="V5" i="1" s="1"/>
  <c r="L144" i="1"/>
  <c r="L135" i="1"/>
  <c r="T135" i="1" s="1"/>
  <c r="L126" i="1"/>
  <c r="L117" i="1"/>
  <c r="L99" i="1"/>
  <c r="L80" i="1"/>
  <c r="L71" i="1"/>
  <c r="L62" i="1"/>
  <c r="L53" i="1"/>
  <c r="L35" i="1"/>
  <c r="L15" i="1"/>
  <c r="T15" i="1" s="1"/>
  <c r="M151" i="1"/>
  <c r="T151" i="1" s="1"/>
  <c r="M126" i="1"/>
  <c r="M115" i="1"/>
  <c r="M101" i="1"/>
  <c r="M87" i="1"/>
  <c r="T87" i="1" s="1"/>
  <c r="M62" i="1"/>
  <c r="M51" i="1"/>
  <c r="M37" i="1"/>
  <c r="M23" i="1"/>
  <c r="T23" i="1" s="1"/>
  <c r="N109" i="1"/>
  <c r="N45" i="1"/>
  <c r="N29" i="1"/>
  <c r="N13" i="1"/>
  <c r="O147" i="1"/>
  <c r="V147" i="1" s="1"/>
  <c r="O99" i="1"/>
  <c r="O83" i="1"/>
  <c r="V83" i="1" s="1"/>
  <c r="O35" i="1"/>
  <c r="P118" i="1"/>
  <c r="P14" i="1"/>
  <c r="Q139" i="1"/>
  <c r="Q61" i="1"/>
  <c r="Q11" i="1"/>
  <c r="R133" i="1"/>
  <c r="R38" i="1"/>
  <c r="R5" i="1"/>
  <c r="S45" i="1"/>
  <c r="S148" i="1"/>
  <c r="R148" i="1"/>
  <c r="O148" i="1"/>
  <c r="V148" i="1" s="1"/>
  <c r="P148" i="1"/>
  <c r="Q148" i="1"/>
  <c r="S140" i="1"/>
  <c r="R140" i="1"/>
  <c r="Q140" i="1"/>
  <c r="O140" i="1"/>
  <c r="P140" i="1"/>
  <c r="O124" i="1"/>
  <c r="S124" i="1"/>
  <c r="R124" i="1"/>
  <c r="S116" i="1"/>
  <c r="O116" i="1"/>
  <c r="V116" i="1" s="1"/>
  <c r="Q116" i="1"/>
  <c r="P116" i="1"/>
  <c r="S108" i="1"/>
  <c r="O108" i="1"/>
  <c r="R108" i="1"/>
  <c r="O100" i="1"/>
  <c r="S100" i="1"/>
  <c r="R92" i="1"/>
  <c r="P92" i="1"/>
  <c r="O92" i="1"/>
  <c r="V92" i="1" s="1"/>
  <c r="S92" i="1"/>
  <c r="Q92" i="1"/>
  <c r="S84" i="1"/>
  <c r="R84" i="1"/>
  <c r="O84" i="1"/>
  <c r="V84" i="1" s="1"/>
  <c r="P84" i="1"/>
  <c r="Q84" i="1"/>
  <c r="S76" i="1"/>
  <c r="R76" i="1"/>
  <c r="Q76" i="1"/>
  <c r="O76" i="1"/>
  <c r="P76" i="1"/>
  <c r="U76" i="1" s="1"/>
  <c r="S60" i="1"/>
  <c r="O60" i="1"/>
  <c r="R60" i="1"/>
  <c r="P60" i="1"/>
  <c r="R52" i="1"/>
  <c r="S52" i="1"/>
  <c r="O52" i="1"/>
  <c r="V52" i="1" s="1"/>
  <c r="Q52" i="1"/>
  <c r="U52" i="1" s="1"/>
  <c r="R44" i="1"/>
  <c r="O44" i="1"/>
  <c r="P44" i="1"/>
  <c r="S36" i="1"/>
  <c r="O36" i="1"/>
  <c r="R36" i="1"/>
  <c r="S28" i="1"/>
  <c r="O28" i="1"/>
  <c r="R28" i="1"/>
  <c r="Q28" i="1"/>
  <c r="U28" i="1" s="1"/>
  <c r="S20" i="1"/>
  <c r="R20" i="1"/>
  <c r="O20" i="1"/>
  <c r="P20" i="1"/>
  <c r="Q20" i="1"/>
  <c r="R12" i="1"/>
  <c r="Q12" i="1"/>
  <c r="O12" i="1"/>
  <c r="S12" i="1"/>
  <c r="L12" i="1"/>
  <c r="T12" i="1" s="1"/>
  <c r="P12" i="1"/>
  <c r="S4" i="1"/>
  <c r="P4" i="1"/>
  <c r="O4" i="1"/>
  <c r="L4" i="1"/>
  <c r="L152" i="1"/>
  <c r="L143" i="1"/>
  <c r="T143" i="1" s="1"/>
  <c r="L125" i="1"/>
  <c r="L116" i="1"/>
  <c r="L79" i="1"/>
  <c r="T79" i="1" s="1"/>
  <c r="L70" i="1"/>
  <c r="L61" i="1"/>
  <c r="L52" i="1"/>
  <c r="L14" i="1"/>
  <c r="T14" i="1" s="1"/>
  <c r="M150" i="1"/>
  <c r="M125" i="1"/>
  <c r="M111" i="1"/>
  <c r="T111" i="1" s="1"/>
  <c r="M100" i="1"/>
  <c r="M61" i="1"/>
  <c r="M47" i="1"/>
  <c r="T47" i="1" s="1"/>
  <c r="M36" i="1"/>
  <c r="M22" i="1"/>
  <c r="N133" i="1"/>
  <c r="N108" i="1"/>
  <c r="N69" i="1"/>
  <c r="N44" i="1"/>
  <c r="N28" i="1"/>
  <c r="N12" i="1"/>
  <c r="P135" i="1"/>
  <c r="P117" i="1"/>
  <c r="U117" i="1" s="1"/>
  <c r="P99" i="1"/>
  <c r="P61" i="1"/>
  <c r="P38" i="1"/>
  <c r="P13" i="1"/>
  <c r="Q85" i="1"/>
  <c r="Q60" i="1"/>
  <c r="R132" i="1"/>
  <c r="R100" i="1"/>
  <c r="R37" i="1"/>
  <c r="R4" i="1"/>
  <c r="S44" i="1"/>
  <c r="R147" i="1"/>
  <c r="P147" i="1"/>
  <c r="S139" i="1"/>
  <c r="R139" i="1"/>
  <c r="P139" i="1"/>
  <c r="R131" i="1"/>
  <c r="Q131" i="1"/>
  <c r="P131" i="1"/>
  <c r="S123" i="1"/>
  <c r="R123" i="1"/>
  <c r="Q123" i="1"/>
  <c r="Q115" i="1"/>
  <c r="S115" i="1"/>
  <c r="R115" i="1"/>
  <c r="S107" i="1"/>
  <c r="R107" i="1"/>
  <c r="P107" i="1"/>
  <c r="S91" i="1"/>
  <c r="R91" i="1"/>
  <c r="Q91" i="1"/>
  <c r="U91" i="1" s="1"/>
  <c r="S83" i="1"/>
  <c r="R83" i="1"/>
  <c r="P83" i="1"/>
  <c r="S75" i="1"/>
  <c r="R75" i="1"/>
  <c r="P75" i="1"/>
  <c r="S67" i="1"/>
  <c r="W67" i="1" s="1"/>
  <c r="Q67" i="1"/>
  <c r="P67" i="1"/>
  <c r="S59" i="1"/>
  <c r="R59" i="1"/>
  <c r="Q59" i="1"/>
  <c r="S51" i="1"/>
  <c r="Q51" i="1"/>
  <c r="R51" i="1"/>
  <c r="W51" i="1" s="1"/>
  <c r="S43" i="1"/>
  <c r="R43" i="1"/>
  <c r="P43" i="1"/>
  <c r="N43" i="1"/>
  <c r="S35" i="1"/>
  <c r="N35" i="1"/>
  <c r="S27" i="1"/>
  <c r="R27" i="1"/>
  <c r="Q27" i="1"/>
  <c r="N27" i="1"/>
  <c r="V27" i="1" s="1"/>
  <c r="S19" i="1"/>
  <c r="P19" i="1"/>
  <c r="L19" i="1"/>
  <c r="N19" i="1"/>
  <c r="V19" i="1" s="1"/>
  <c r="S11" i="1"/>
  <c r="R11" i="1"/>
  <c r="L11" i="1"/>
  <c r="T11" i="1" s="1"/>
  <c r="N11" i="1"/>
  <c r="L142" i="1"/>
  <c r="L133" i="1"/>
  <c r="T133" i="1" s="1"/>
  <c r="L124" i="1"/>
  <c r="L115" i="1"/>
  <c r="L96" i="1"/>
  <c r="L78" i="1"/>
  <c r="T78" i="1" s="1"/>
  <c r="L69" i="1"/>
  <c r="T69" i="1" s="1"/>
  <c r="L60" i="1"/>
  <c r="L51" i="1"/>
  <c r="L32" i="1"/>
  <c r="L13" i="1"/>
  <c r="M149" i="1"/>
  <c r="T149" i="1" s="1"/>
  <c r="M124" i="1"/>
  <c r="M110" i="1"/>
  <c r="T110" i="1" s="1"/>
  <c r="M99" i="1"/>
  <c r="M85" i="1"/>
  <c r="T85" i="1" s="1"/>
  <c r="M71" i="1"/>
  <c r="M60" i="1"/>
  <c r="M46" i="1"/>
  <c r="T46" i="1" s="1"/>
  <c r="M35" i="1"/>
  <c r="M21" i="1"/>
  <c r="T21" i="1" s="1"/>
  <c r="M7" i="1"/>
  <c r="T7" i="1" s="1"/>
  <c r="N132" i="1"/>
  <c r="V132" i="1" s="1"/>
  <c r="N107" i="1"/>
  <c r="N93" i="1"/>
  <c r="N68" i="1"/>
  <c r="V68" i="1" s="1"/>
  <c r="O80" i="1"/>
  <c r="P133" i="1"/>
  <c r="P115" i="1"/>
  <c r="P78" i="1"/>
  <c r="P59" i="1"/>
  <c r="P36" i="1"/>
  <c r="U36" i="1" s="1"/>
  <c r="P11" i="1"/>
  <c r="Q133" i="1"/>
  <c r="Q108" i="1"/>
  <c r="Q83" i="1"/>
  <c r="Q4" i="1"/>
  <c r="R126" i="1"/>
  <c r="R68" i="1"/>
  <c r="R35" i="1"/>
  <c r="S147" i="1"/>
  <c r="S38" i="1"/>
  <c r="S152" i="1"/>
  <c r="Q152" i="1"/>
  <c r="U152" i="1" s="1"/>
  <c r="M152" i="1"/>
  <c r="R152" i="1"/>
  <c r="N152" i="1"/>
  <c r="Q144" i="1"/>
  <c r="M144" i="1"/>
  <c r="S144" i="1"/>
  <c r="N144" i="1"/>
  <c r="V144" i="1" s="1"/>
  <c r="R144" i="1"/>
  <c r="P136" i="1"/>
  <c r="Q136" i="1"/>
  <c r="M136" i="1"/>
  <c r="R136" i="1"/>
  <c r="N136" i="1"/>
  <c r="S128" i="1"/>
  <c r="P128" i="1"/>
  <c r="Q128" i="1"/>
  <c r="M128" i="1"/>
  <c r="N128" i="1"/>
  <c r="V128" i="1" s="1"/>
  <c r="R128" i="1"/>
  <c r="R120" i="1"/>
  <c r="P120" i="1"/>
  <c r="S120" i="1"/>
  <c r="Q120" i="1"/>
  <c r="M120" i="1"/>
  <c r="N120" i="1"/>
  <c r="P112" i="1"/>
  <c r="R112" i="1"/>
  <c r="Q112" i="1"/>
  <c r="M112" i="1"/>
  <c r="T112" i="1" s="1"/>
  <c r="S112" i="1"/>
  <c r="N112" i="1"/>
  <c r="V112" i="1" s="1"/>
  <c r="P104" i="1"/>
  <c r="R104" i="1"/>
  <c r="Q104" i="1"/>
  <c r="M104" i="1"/>
  <c r="T104" i="1" s="1"/>
  <c r="N104" i="1"/>
  <c r="S96" i="1"/>
  <c r="P96" i="1"/>
  <c r="Q96" i="1"/>
  <c r="M96" i="1"/>
  <c r="R96" i="1"/>
  <c r="N96" i="1"/>
  <c r="V96" i="1" s="1"/>
  <c r="P88" i="1"/>
  <c r="S88" i="1"/>
  <c r="Q88" i="1"/>
  <c r="M88" i="1"/>
  <c r="T88" i="1" s="1"/>
  <c r="N88" i="1"/>
  <c r="P80" i="1"/>
  <c r="Q80" i="1"/>
  <c r="M80" i="1"/>
  <c r="R80" i="1"/>
  <c r="W80" i="1" s="1"/>
  <c r="N80" i="1"/>
  <c r="S72" i="1"/>
  <c r="W72" i="1" s="1"/>
  <c r="P72" i="1"/>
  <c r="Q72" i="1"/>
  <c r="M72" i="1"/>
  <c r="N72" i="1"/>
  <c r="P64" i="1"/>
  <c r="R64" i="1"/>
  <c r="Q64" i="1"/>
  <c r="M64" i="1"/>
  <c r="N64" i="1"/>
  <c r="V64" i="1" s="1"/>
  <c r="S64" i="1"/>
  <c r="P56" i="1"/>
  <c r="Q56" i="1"/>
  <c r="M56" i="1"/>
  <c r="N56" i="1"/>
  <c r="P48" i="1"/>
  <c r="S48" i="1"/>
  <c r="Q48" i="1"/>
  <c r="M48" i="1"/>
  <c r="N48" i="1"/>
  <c r="V48" i="1" s="1"/>
  <c r="P40" i="1"/>
  <c r="Q40" i="1"/>
  <c r="R40" i="1"/>
  <c r="M40" i="1"/>
  <c r="T40" i="1" s="1"/>
  <c r="N40" i="1"/>
  <c r="S40" i="1"/>
  <c r="S32" i="1"/>
  <c r="P32" i="1"/>
  <c r="R32" i="1"/>
  <c r="Q32" i="1"/>
  <c r="M32" i="1"/>
  <c r="N32" i="1"/>
  <c r="V32" i="1" s="1"/>
  <c r="P24" i="1"/>
  <c r="Q24" i="1"/>
  <c r="M24" i="1"/>
  <c r="T24" i="1" s="1"/>
  <c r="N24" i="1"/>
  <c r="P16" i="1"/>
  <c r="Q16" i="1"/>
  <c r="M16" i="1"/>
  <c r="N16" i="1"/>
  <c r="V16" i="1" s="1"/>
  <c r="S16" i="1"/>
  <c r="Q8" i="1"/>
  <c r="P8" i="1"/>
  <c r="S8" i="1"/>
  <c r="M8" i="1"/>
  <c r="T8" i="1" s="1"/>
  <c r="R8" i="1"/>
  <c r="N8" i="1"/>
  <c r="L148" i="1"/>
  <c r="T148" i="1" s="1"/>
  <c r="L139" i="1"/>
  <c r="T139" i="1" s="1"/>
  <c r="L120" i="1"/>
  <c r="L102" i="1"/>
  <c r="L93" i="1"/>
  <c r="L84" i="1"/>
  <c r="T84" i="1" s="1"/>
  <c r="L75" i="1"/>
  <c r="T75" i="1" s="1"/>
  <c r="L56" i="1"/>
  <c r="L29" i="1"/>
  <c r="L20" i="1"/>
  <c r="T20" i="1" s="1"/>
  <c r="M132" i="1"/>
  <c r="M107" i="1"/>
  <c r="T107" i="1" s="1"/>
  <c r="M93" i="1"/>
  <c r="M68" i="1"/>
  <c r="T68" i="1" s="1"/>
  <c r="M43" i="1"/>
  <c r="T43" i="1" s="1"/>
  <c r="M29" i="1"/>
  <c r="M4" i="1"/>
  <c r="N140" i="1"/>
  <c r="V140" i="1" s="1"/>
  <c r="N115" i="1"/>
  <c r="V115" i="1" s="1"/>
  <c r="N101" i="1"/>
  <c r="N76" i="1"/>
  <c r="N51" i="1"/>
  <c r="V51" i="1" s="1"/>
  <c r="N36" i="1"/>
  <c r="N20" i="1"/>
  <c r="N4" i="1"/>
  <c r="P144" i="1"/>
  <c r="U144" i="1" s="1"/>
  <c r="P108" i="1"/>
  <c r="U108" i="1" s="1"/>
  <c r="P51" i="1"/>
  <c r="P27" i="1"/>
  <c r="Q149" i="1"/>
  <c r="U149" i="1" s="1"/>
  <c r="Q124" i="1"/>
  <c r="Q99" i="1"/>
  <c r="Q21" i="1"/>
  <c r="R116" i="1"/>
  <c r="R88" i="1"/>
  <c r="R56" i="1"/>
  <c r="R19" i="1"/>
  <c r="S136" i="1"/>
  <c r="S13" i="1"/>
  <c r="W24" i="1"/>
  <c r="R151" i="1"/>
  <c r="S151" i="1"/>
  <c r="Q151" i="1"/>
  <c r="N151" i="1"/>
  <c r="P151" i="1"/>
  <c r="R143" i="1"/>
  <c r="S143" i="1"/>
  <c r="Q143" i="1"/>
  <c r="N143" i="1"/>
  <c r="V143" i="1" s="1"/>
  <c r="P143" i="1"/>
  <c r="R135" i="1"/>
  <c r="S135" i="1"/>
  <c r="Q135" i="1"/>
  <c r="N135" i="1"/>
  <c r="R127" i="1"/>
  <c r="S127" i="1"/>
  <c r="Q127" i="1"/>
  <c r="U127" i="1" s="1"/>
  <c r="N127" i="1"/>
  <c r="V127" i="1" s="1"/>
  <c r="R119" i="1"/>
  <c r="S119" i="1"/>
  <c r="Q119" i="1"/>
  <c r="P119" i="1"/>
  <c r="N119" i="1"/>
  <c r="R111" i="1"/>
  <c r="S111" i="1"/>
  <c r="Q111" i="1"/>
  <c r="P111" i="1"/>
  <c r="N111" i="1"/>
  <c r="R103" i="1"/>
  <c r="S103" i="1"/>
  <c r="Q103" i="1"/>
  <c r="N103" i="1"/>
  <c r="P103" i="1"/>
  <c r="R95" i="1"/>
  <c r="S95" i="1"/>
  <c r="Q95" i="1"/>
  <c r="U95" i="1" s="1"/>
  <c r="N95" i="1"/>
  <c r="R87" i="1"/>
  <c r="S87" i="1"/>
  <c r="Q87" i="1"/>
  <c r="N87" i="1"/>
  <c r="R79" i="1"/>
  <c r="Q79" i="1"/>
  <c r="N79" i="1"/>
  <c r="P79" i="1"/>
  <c r="R71" i="1"/>
  <c r="Q71" i="1"/>
  <c r="U71" i="1" s="1"/>
  <c r="S71" i="1"/>
  <c r="N71" i="1"/>
  <c r="R63" i="1"/>
  <c r="Q63" i="1"/>
  <c r="S63" i="1"/>
  <c r="P63" i="1"/>
  <c r="N63" i="1"/>
  <c r="V63" i="1" s="1"/>
  <c r="R55" i="1"/>
  <c r="Q55" i="1"/>
  <c r="N55" i="1"/>
  <c r="S55" i="1"/>
  <c r="P55" i="1"/>
  <c r="S47" i="1"/>
  <c r="R47" i="1"/>
  <c r="Q47" i="1"/>
  <c r="N47" i="1"/>
  <c r="R39" i="1"/>
  <c r="S39" i="1"/>
  <c r="Q39" i="1"/>
  <c r="U39" i="1" s="1"/>
  <c r="N39" i="1"/>
  <c r="R31" i="1"/>
  <c r="Q31" i="1"/>
  <c r="N31" i="1"/>
  <c r="V31" i="1" s="1"/>
  <c r="S31" i="1"/>
  <c r="P31" i="1"/>
  <c r="R23" i="1"/>
  <c r="W23" i="1" s="1"/>
  <c r="Q23" i="1"/>
  <c r="N23" i="1"/>
  <c r="P23" i="1"/>
  <c r="S15" i="1"/>
  <c r="R15" i="1"/>
  <c r="Q15" i="1"/>
  <c r="N15" i="1"/>
  <c r="V15" i="1" s="1"/>
  <c r="R7" i="1"/>
  <c r="S7" i="1"/>
  <c r="Q7" i="1"/>
  <c r="N7" i="1"/>
  <c r="L147" i="1"/>
  <c r="T147" i="1" s="1"/>
  <c r="L128" i="1"/>
  <c r="L119" i="1"/>
  <c r="T119" i="1" s="1"/>
  <c r="L101" i="1"/>
  <c r="L92" i="1"/>
  <c r="L83" i="1"/>
  <c r="T83" i="1" s="1"/>
  <c r="L64" i="1"/>
  <c r="L55" i="1"/>
  <c r="T55" i="1" s="1"/>
  <c r="L37" i="1"/>
  <c r="L28" i="1"/>
  <c r="M142" i="1"/>
  <c r="M131" i="1"/>
  <c r="T131" i="1" s="1"/>
  <c r="M117" i="1"/>
  <c r="M103" i="1"/>
  <c r="T103" i="1" s="1"/>
  <c r="M92" i="1"/>
  <c r="M67" i="1"/>
  <c r="M53" i="1"/>
  <c r="M39" i="1"/>
  <c r="T39" i="1" s="1"/>
  <c r="M28" i="1"/>
  <c r="N139" i="1"/>
  <c r="V139" i="1" s="1"/>
  <c r="N125" i="1"/>
  <c r="N100" i="1"/>
  <c r="N75" i="1"/>
  <c r="V75" i="1" s="1"/>
  <c r="N61" i="1"/>
  <c r="O152" i="1"/>
  <c r="O136" i="1"/>
  <c r="O120" i="1"/>
  <c r="O104" i="1"/>
  <c r="O88" i="1"/>
  <c r="O72" i="1"/>
  <c r="O56" i="1"/>
  <c r="O40" i="1"/>
  <c r="O24" i="1"/>
  <c r="O8" i="1"/>
  <c r="P142" i="1"/>
  <c r="P124" i="1"/>
  <c r="P87" i="1"/>
  <c r="P69" i="1"/>
  <c r="P47" i="1"/>
  <c r="Q147" i="1"/>
  <c r="Q69" i="1"/>
  <c r="Q44" i="1"/>
  <c r="Q19" i="1"/>
  <c r="R16" i="1"/>
  <c r="S132" i="1"/>
  <c r="S99" i="1"/>
  <c r="W99" i="1" s="1"/>
  <c r="U109" i="1"/>
  <c r="Q150" i="1"/>
  <c r="U150" i="1" s="1"/>
  <c r="S150" i="1"/>
  <c r="R150" i="1"/>
  <c r="N150" i="1"/>
  <c r="O150" i="1"/>
  <c r="Q142" i="1"/>
  <c r="S142" i="1"/>
  <c r="W142" i="1" s="1"/>
  <c r="N142" i="1"/>
  <c r="O142" i="1"/>
  <c r="Q134" i="1"/>
  <c r="R134" i="1"/>
  <c r="N134" i="1"/>
  <c r="O134" i="1"/>
  <c r="S134" i="1"/>
  <c r="P134" i="1"/>
  <c r="Q126" i="1"/>
  <c r="U126" i="1" s="1"/>
  <c r="N126" i="1"/>
  <c r="S126" i="1"/>
  <c r="O126" i="1"/>
  <c r="Q118" i="1"/>
  <c r="S118" i="1"/>
  <c r="R118" i="1"/>
  <c r="N118" i="1"/>
  <c r="O118" i="1"/>
  <c r="R110" i="1"/>
  <c r="Q110" i="1"/>
  <c r="P110" i="1"/>
  <c r="N110" i="1"/>
  <c r="S110" i="1"/>
  <c r="O110" i="1"/>
  <c r="Q102" i="1"/>
  <c r="R102" i="1"/>
  <c r="W102" i="1" s="1"/>
  <c r="N102" i="1"/>
  <c r="P102" i="1"/>
  <c r="O102" i="1"/>
  <c r="Q94" i="1"/>
  <c r="R94" i="1"/>
  <c r="N94" i="1"/>
  <c r="P94" i="1"/>
  <c r="O94" i="1"/>
  <c r="Q86" i="1"/>
  <c r="S86" i="1"/>
  <c r="N86" i="1"/>
  <c r="O86" i="1"/>
  <c r="R86" i="1"/>
  <c r="S78" i="1"/>
  <c r="Q78" i="1"/>
  <c r="N78" i="1"/>
  <c r="R78" i="1"/>
  <c r="O78" i="1"/>
  <c r="Q70" i="1"/>
  <c r="S70" i="1"/>
  <c r="W70" i="1" s="1"/>
  <c r="N70" i="1"/>
  <c r="O70" i="1"/>
  <c r="P70" i="1"/>
  <c r="R62" i="1"/>
  <c r="Q62" i="1"/>
  <c r="U62" i="1" s="1"/>
  <c r="S62" i="1"/>
  <c r="N62" i="1"/>
  <c r="O62" i="1"/>
  <c r="Q54" i="1"/>
  <c r="R54" i="1"/>
  <c r="N54" i="1"/>
  <c r="S54" i="1"/>
  <c r="P54" i="1"/>
  <c r="O54" i="1"/>
  <c r="S46" i="1"/>
  <c r="Q46" i="1"/>
  <c r="N46" i="1"/>
  <c r="R46" i="1"/>
  <c r="O46" i="1"/>
  <c r="Q38" i="1"/>
  <c r="N38" i="1"/>
  <c r="O38" i="1"/>
  <c r="R30" i="1"/>
  <c r="Q30" i="1"/>
  <c r="N30" i="1"/>
  <c r="S30" i="1"/>
  <c r="P30" i="1"/>
  <c r="O30" i="1"/>
  <c r="Q22" i="1"/>
  <c r="U22" i="1" s="1"/>
  <c r="S22" i="1"/>
  <c r="R22" i="1"/>
  <c r="N22" i="1"/>
  <c r="O22" i="1"/>
  <c r="Q14" i="1"/>
  <c r="N14" i="1"/>
  <c r="O14" i="1"/>
  <c r="S14" i="1"/>
  <c r="S6" i="1"/>
  <c r="Q6" i="1"/>
  <c r="R6" i="1"/>
  <c r="N6" i="1"/>
  <c r="P6" i="1"/>
  <c r="O6" i="1"/>
  <c r="L136" i="1"/>
  <c r="L127" i="1"/>
  <c r="L118" i="1"/>
  <c r="T118" i="1" s="1"/>
  <c r="L109" i="1"/>
  <c r="T109" i="1" s="1"/>
  <c r="L100" i="1"/>
  <c r="L91" i="1"/>
  <c r="L72" i="1"/>
  <c r="L63" i="1"/>
  <c r="L54" i="1"/>
  <c r="T54" i="1" s="1"/>
  <c r="L45" i="1"/>
  <c r="T45" i="1" s="1"/>
  <c r="L36" i="1"/>
  <c r="L27" i="1"/>
  <c r="L16" i="1"/>
  <c r="L5" i="1"/>
  <c r="T5" i="1" s="1"/>
  <c r="M141" i="1"/>
  <c r="T141" i="1" s="1"/>
  <c r="M127" i="1"/>
  <c r="M116" i="1"/>
  <c r="M102" i="1"/>
  <c r="M91" i="1"/>
  <c r="M77" i="1"/>
  <c r="T77" i="1" s="1"/>
  <c r="M63" i="1"/>
  <c r="M52" i="1"/>
  <c r="M38" i="1"/>
  <c r="T38" i="1" s="1"/>
  <c r="M27" i="1"/>
  <c r="M13" i="1"/>
  <c r="N149" i="1"/>
  <c r="N124" i="1"/>
  <c r="N99" i="1"/>
  <c r="N85" i="1"/>
  <c r="N60" i="1"/>
  <c r="O151" i="1"/>
  <c r="O135" i="1"/>
  <c r="O119" i="1"/>
  <c r="O103" i="1"/>
  <c r="O87" i="1"/>
  <c r="O71" i="1"/>
  <c r="O55" i="1"/>
  <c r="O39" i="1"/>
  <c r="O23" i="1"/>
  <c r="O7" i="1"/>
  <c r="P141" i="1"/>
  <c r="P123" i="1"/>
  <c r="P86" i="1"/>
  <c r="P68" i="1"/>
  <c r="P46" i="1"/>
  <c r="U46" i="1" s="1"/>
  <c r="P21" i="1"/>
  <c r="U21" i="1" s="1"/>
  <c r="Q93" i="1"/>
  <c r="Q68" i="1"/>
  <c r="Q43" i="1"/>
  <c r="R141" i="1"/>
  <c r="R109" i="1"/>
  <c r="R48" i="1"/>
  <c r="R14" i="1"/>
  <c r="S131" i="1"/>
  <c r="S94" i="1"/>
  <c r="S56" i="1"/>
  <c r="W32" i="1" l="1"/>
  <c r="U75" i="1"/>
  <c r="U77" i="1"/>
  <c r="T9" i="1"/>
  <c r="T16" i="1"/>
  <c r="W11" i="1"/>
  <c r="W27" i="1"/>
  <c r="W91" i="1"/>
  <c r="W57" i="1"/>
  <c r="W79" i="1"/>
  <c r="U6" i="1"/>
  <c r="W46" i="1"/>
  <c r="W118" i="1"/>
  <c r="V149" i="1"/>
  <c r="V76" i="1"/>
  <c r="T136" i="1"/>
  <c r="V79" i="1"/>
  <c r="T19" i="1"/>
  <c r="W20" i="1"/>
  <c r="V45" i="1"/>
  <c r="T121" i="1"/>
  <c r="U87" i="1"/>
  <c r="V11" i="1"/>
  <c r="T22" i="1"/>
  <c r="V145" i="1"/>
  <c r="T48" i="1"/>
  <c r="U132" i="1"/>
  <c r="U7" i="1"/>
  <c r="T132" i="1"/>
  <c r="V77" i="1"/>
  <c r="W125" i="1"/>
  <c r="W58" i="1"/>
  <c r="T72" i="1"/>
  <c r="V100" i="1"/>
  <c r="V43" i="1"/>
  <c r="T29" i="1"/>
  <c r="W83" i="1"/>
  <c r="T150" i="1"/>
  <c r="U29" i="1"/>
  <c r="T145" i="1"/>
  <c r="V99" i="1"/>
  <c r="W68" i="1"/>
  <c r="W121" i="1"/>
  <c r="V107" i="1"/>
  <c r="U84" i="1"/>
  <c r="W5" i="1"/>
  <c r="V47" i="1"/>
  <c r="V117" i="1"/>
  <c r="T31" i="1"/>
  <c r="W96" i="1"/>
  <c r="W104" i="1"/>
  <c r="V120" i="1"/>
  <c r="W12" i="1"/>
  <c r="W133" i="1"/>
  <c r="U18" i="1"/>
  <c r="V95" i="1"/>
  <c r="U151" i="1"/>
  <c r="W19" i="1"/>
  <c r="T70" i="1"/>
  <c r="V97" i="1"/>
  <c r="U129" i="1"/>
  <c r="V61" i="1"/>
  <c r="T67" i="1"/>
  <c r="U23" i="1"/>
  <c r="V111" i="1"/>
  <c r="U133" i="1"/>
  <c r="T115" i="1"/>
  <c r="U107" i="1"/>
  <c r="W147" i="1"/>
  <c r="W36" i="1"/>
  <c r="V65" i="1"/>
  <c r="W109" i="1"/>
  <c r="T63" i="1"/>
  <c r="U30" i="1"/>
  <c r="U70" i="1"/>
  <c r="U94" i="1"/>
  <c r="T64" i="1"/>
  <c r="U55" i="1"/>
  <c r="U111" i="1"/>
  <c r="W88" i="1"/>
  <c r="W107" i="1"/>
  <c r="U131" i="1"/>
  <c r="U140" i="1"/>
  <c r="W148" i="1"/>
  <c r="V29" i="1"/>
  <c r="U5" i="1"/>
  <c r="W25" i="1"/>
  <c r="W65" i="1"/>
  <c r="W47" i="1"/>
  <c r="U63" i="1"/>
  <c r="U79" i="1"/>
  <c r="W144" i="1"/>
  <c r="W49" i="1"/>
  <c r="U58" i="1"/>
  <c r="V90" i="1"/>
  <c r="V98" i="1"/>
  <c r="U130" i="1"/>
  <c r="V26" i="1"/>
  <c r="U143" i="1"/>
  <c r="U116" i="1"/>
  <c r="W93" i="1"/>
  <c r="V49" i="1"/>
  <c r="W126" i="1"/>
  <c r="W108" i="1"/>
  <c r="V54" i="1"/>
  <c r="U134" i="1"/>
  <c r="W31" i="1"/>
  <c r="W21" i="1"/>
  <c r="W149" i="1"/>
  <c r="W10" i="1"/>
  <c r="U26" i="1"/>
  <c r="W34" i="1"/>
  <c r="W42" i="1"/>
  <c r="U50" i="1"/>
  <c r="W66" i="1"/>
  <c r="V122" i="1"/>
  <c r="T91" i="1"/>
  <c r="W86" i="1"/>
  <c r="T32" i="1"/>
  <c r="W59" i="1"/>
  <c r="V25" i="1"/>
  <c r="V42" i="1"/>
  <c r="V66" i="1"/>
  <c r="W6" i="1"/>
  <c r="T101" i="1"/>
  <c r="U103" i="1"/>
  <c r="V41" i="1"/>
  <c r="W33" i="1"/>
  <c r="V73" i="1"/>
  <c r="T89" i="1"/>
  <c r="V121" i="1"/>
  <c r="U90" i="1"/>
  <c r="U138" i="1"/>
  <c r="W22" i="1"/>
  <c r="U110" i="1"/>
  <c r="W150" i="1"/>
  <c r="U15" i="1"/>
  <c r="W100" i="1"/>
  <c r="W140" i="1"/>
  <c r="T105" i="1"/>
  <c r="U98" i="1"/>
  <c r="W138" i="1"/>
  <c r="V72" i="1"/>
  <c r="T61" i="1"/>
  <c r="W84" i="1"/>
  <c r="W124" i="1"/>
  <c r="T35" i="1"/>
  <c r="W85" i="1"/>
  <c r="W103" i="1"/>
  <c r="T93" i="1"/>
  <c r="V24" i="1"/>
  <c r="T58" i="1"/>
  <c r="T82" i="1"/>
  <c r="V138" i="1"/>
  <c r="V91" i="1"/>
  <c r="V14" i="1"/>
  <c r="U47" i="1"/>
  <c r="U20" i="1"/>
  <c r="T62" i="1"/>
  <c r="U72" i="1"/>
  <c r="U96" i="1"/>
  <c r="T13" i="1"/>
  <c r="W76" i="1"/>
  <c r="W9" i="1"/>
  <c r="W105" i="1"/>
  <c r="T97" i="1"/>
  <c r="V113" i="1"/>
  <c r="T59" i="1"/>
  <c r="T33" i="1"/>
  <c r="T73" i="1"/>
  <c r="T137" i="1"/>
  <c r="T65" i="1"/>
  <c r="U81" i="1"/>
  <c r="T95" i="1"/>
  <c r="V118" i="1"/>
  <c r="W16" i="1"/>
  <c r="V55" i="1"/>
  <c r="V87" i="1"/>
  <c r="W151" i="1"/>
  <c r="U11" i="1"/>
  <c r="V133" i="1"/>
  <c r="U73" i="1"/>
  <c r="U105" i="1"/>
  <c r="V74" i="1"/>
  <c r="W114" i="1"/>
  <c r="U122" i="1"/>
  <c r="V94" i="1"/>
  <c r="V30" i="1"/>
  <c r="W48" i="1"/>
  <c r="V62" i="1"/>
  <c r="V86" i="1"/>
  <c r="V20" i="1"/>
  <c r="U139" i="1"/>
  <c r="T152" i="1"/>
  <c r="B32" i="1" s="1"/>
  <c r="B33" i="1" s="1"/>
  <c r="W92" i="1"/>
  <c r="T117" i="1"/>
  <c r="W45" i="1"/>
  <c r="U85" i="1"/>
  <c r="U17" i="1"/>
  <c r="W81" i="1"/>
  <c r="W54" i="1"/>
  <c r="U69" i="1"/>
  <c r="W14" i="1"/>
  <c r="U86" i="1"/>
  <c r="V36" i="1"/>
  <c r="W8" i="1"/>
  <c r="U64" i="1"/>
  <c r="U112" i="1"/>
  <c r="W152" i="1"/>
  <c r="U59" i="1"/>
  <c r="W139" i="1"/>
  <c r="W132" i="1"/>
  <c r="T52" i="1"/>
  <c r="T4" i="1"/>
  <c r="W28" i="1"/>
  <c r="W44" i="1"/>
  <c r="W38" i="1"/>
  <c r="T126" i="1"/>
  <c r="U37" i="1"/>
  <c r="W69" i="1"/>
  <c r="U101" i="1"/>
  <c r="V89" i="1"/>
  <c r="W106" i="1"/>
  <c r="W122" i="1"/>
  <c r="W17" i="1"/>
  <c r="V57" i="1"/>
  <c r="V58" i="1"/>
  <c r="U82" i="1"/>
  <c r="U106" i="1"/>
  <c r="T138" i="1"/>
  <c r="U135" i="1"/>
  <c r="V60" i="1"/>
  <c r="V6" i="1"/>
  <c r="V70" i="1"/>
  <c r="V39" i="1"/>
  <c r="U32" i="1"/>
  <c r="U56" i="1"/>
  <c r="U115" i="1"/>
  <c r="T96" i="1"/>
  <c r="V12" i="1"/>
  <c r="V85" i="1"/>
  <c r="T100" i="1"/>
  <c r="V22" i="1"/>
  <c r="V110" i="1"/>
  <c r="V134" i="1"/>
  <c r="V150" i="1"/>
  <c r="V125" i="1"/>
  <c r="T92" i="1"/>
  <c r="W7" i="1"/>
  <c r="W63" i="1"/>
  <c r="W95" i="1"/>
  <c r="W56" i="1"/>
  <c r="U51" i="1"/>
  <c r="V101" i="1"/>
  <c r="T102" i="1"/>
  <c r="U8" i="1"/>
  <c r="V88" i="1"/>
  <c r="U128" i="1"/>
  <c r="V35" i="1"/>
  <c r="W75" i="1"/>
  <c r="W123" i="1"/>
  <c r="U147" i="1"/>
  <c r="V28" i="1"/>
  <c r="U4" i="1"/>
  <c r="U148" i="1"/>
  <c r="T53" i="1"/>
  <c r="T144" i="1"/>
  <c r="U53" i="1"/>
  <c r="W101" i="1"/>
  <c r="T113" i="1"/>
  <c r="V33" i="1"/>
  <c r="W89" i="1"/>
  <c r="W3" i="1"/>
  <c r="V10" i="1"/>
  <c r="V18" i="1"/>
  <c r="V34" i="1"/>
  <c r="V50" i="1"/>
  <c r="W98" i="1"/>
  <c r="V114" i="1"/>
  <c r="T130" i="1"/>
  <c r="T146" i="1"/>
  <c r="U25" i="1"/>
  <c r="U41" i="1"/>
  <c r="T81" i="1"/>
  <c r="U97" i="1"/>
  <c r="U113" i="1"/>
  <c r="W13" i="1"/>
  <c r="V151" i="1"/>
  <c r="U40" i="1"/>
  <c r="U136" i="1"/>
  <c r="U78" i="1"/>
  <c r="U104" i="1"/>
  <c r="T27" i="1"/>
  <c r="V71" i="1"/>
  <c r="T124" i="1"/>
  <c r="V44" i="1"/>
  <c r="W50" i="1"/>
  <c r="U146" i="1"/>
  <c r="U102" i="1"/>
  <c r="U142" i="1"/>
  <c r="U31" i="1"/>
  <c r="W39" i="1"/>
  <c r="V103" i="1"/>
  <c r="W111" i="1"/>
  <c r="W116" i="1"/>
  <c r="U24" i="1"/>
  <c r="V40" i="1"/>
  <c r="U120" i="1"/>
  <c r="V136" i="1"/>
  <c r="U19" i="1"/>
  <c r="U83" i="1"/>
  <c r="U38" i="1"/>
  <c r="V69" i="1"/>
  <c r="T116" i="1"/>
  <c r="U12" i="1"/>
  <c r="W52" i="1"/>
  <c r="T71" i="1"/>
  <c r="W53" i="1"/>
  <c r="U93" i="1"/>
  <c r="V105" i="1"/>
  <c r="U114" i="1"/>
  <c r="W18" i="1"/>
  <c r="T26" i="1"/>
  <c r="V82" i="1"/>
  <c r="T90" i="1"/>
  <c r="T106" i="1"/>
  <c r="T122" i="1"/>
  <c r="W130" i="1"/>
  <c r="W113" i="1"/>
  <c r="W129" i="1"/>
  <c r="W146" i="1"/>
  <c r="V46" i="1"/>
  <c r="W94" i="1"/>
  <c r="V23" i="1"/>
  <c r="W135" i="1"/>
  <c r="U27" i="1"/>
  <c r="U124" i="1"/>
  <c r="V106" i="1"/>
  <c r="U49" i="1"/>
  <c r="W137" i="1"/>
  <c r="T36" i="1"/>
  <c r="U123" i="1"/>
  <c r="V38" i="1"/>
  <c r="V102" i="1"/>
  <c r="V126" i="1"/>
  <c r="T28" i="1"/>
  <c r="T128" i="1"/>
  <c r="W55" i="1"/>
  <c r="V119" i="1"/>
  <c r="W127" i="1"/>
  <c r="V4" i="1"/>
  <c r="U48" i="1"/>
  <c r="V80" i="1"/>
  <c r="V104" i="1"/>
  <c r="W120" i="1"/>
  <c r="W136" i="1"/>
  <c r="V93" i="1"/>
  <c r="T51" i="1"/>
  <c r="T142" i="1"/>
  <c r="U43" i="1"/>
  <c r="W4" i="1"/>
  <c r="U61" i="1"/>
  <c r="V108" i="1"/>
  <c r="T125" i="1"/>
  <c r="U60" i="1"/>
  <c r="U14" i="1"/>
  <c r="T80" i="1"/>
  <c r="U45" i="1"/>
  <c r="W61" i="1"/>
  <c r="T49" i="1"/>
  <c r="U33" i="1"/>
  <c r="U89" i="1"/>
  <c r="V137" i="1"/>
  <c r="U3" i="1"/>
  <c r="T10" i="1"/>
  <c r="T34" i="1"/>
  <c r="T42" i="1"/>
  <c r="T66" i="1"/>
  <c r="T74" i="1"/>
  <c r="W82" i="1"/>
  <c r="T114" i="1"/>
  <c r="T41" i="1"/>
  <c r="T129" i="1"/>
  <c r="U145" i="1"/>
  <c r="V7" i="1"/>
  <c r="U16" i="1"/>
  <c r="W74" i="1"/>
  <c r="W119" i="1"/>
  <c r="U80" i="1"/>
  <c r="U68" i="1"/>
  <c r="W30" i="1"/>
  <c r="W134" i="1"/>
  <c r="T120" i="1"/>
  <c r="U13" i="1"/>
  <c r="V13" i="1"/>
  <c r="U121" i="1"/>
  <c r="W41" i="1"/>
  <c r="V124" i="1"/>
  <c r="W141" i="1"/>
  <c r="T127" i="1"/>
  <c r="U54" i="1"/>
  <c r="W78" i="1"/>
  <c r="W110" i="1"/>
  <c r="U141" i="1"/>
  <c r="W62" i="1"/>
  <c r="V78" i="1"/>
  <c r="V142" i="1"/>
  <c r="T37" i="1"/>
  <c r="W15" i="1"/>
  <c r="W71" i="1"/>
  <c r="W87" i="1"/>
  <c r="U119" i="1"/>
  <c r="V135" i="1"/>
  <c r="W143" i="1"/>
  <c r="T56" i="1"/>
  <c r="V8" i="1"/>
  <c r="W40" i="1"/>
  <c r="V56" i="1"/>
  <c r="W64" i="1"/>
  <c r="U88" i="1"/>
  <c r="W112" i="1"/>
  <c r="W128" i="1"/>
  <c r="V152" i="1"/>
  <c r="B51" i="1" s="1"/>
  <c r="W35" i="1"/>
  <c r="T60" i="1"/>
  <c r="W43" i="1"/>
  <c r="U67" i="1"/>
  <c r="W115" i="1"/>
  <c r="W131" i="1"/>
  <c r="W37" i="1"/>
  <c r="U99" i="1"/>
  <c r="U44" i="1"/>
  <c r="W60" i="1"/>
  <c r="U92" i="1"/>
  <c r="U118" i="1"/>
  <c r="V109" i="1"/>
  <c r="T99" i="1"/>
  <c r="W77" i="1"/>
  <c r="U9" i="1"/>
  <c r="W73" i="1"/>
  <c r="U137" i="1"/>
  <c r="V3" i="1"/>
  <c r="U10" i="1"/>
  <c r="T18" i="1"/>
  <c r="W26" i="1"/>
  <c r="U34" i="1"/>
  <c r="U42" i="1"/>
  <c r="T50" i="1"/>
  <c r="U66" i="1"/>
  <c r="U74" i="1"/>
  <c r="W90" i="1"/>
  <c r="T98" i="1"/>
  <c r="V146" i="1"/>
  <c r="T17" i="1"/>
  <c r="T25" i="1"/>
  <c r="U65" i="1"/>
  <c r="V129" i="1"/>
  <c r="W145" i="1"/>
  <c r="B54" i="1" l="1"/>
  <c r="B34" i="1"/>
  <c r="B35" i="1" s="1"/>
  <c r="T154" i="1"/>
  <c r="V154" i="1"/>
  <c r="T162" i="1"/>
  <c r="W154" i="1"/>
  <c r="U154" i="1"/>
  <c r="B55" i="1" l="1"/>
  <c r="B5" i="1"/>
  <c r="B7" i="1" s="1"/>
  <c r="V156" i="1"/>
  <c r="B6" i="1"/>
  <c r="B8" i="1" s="1"/>
  <c r="T156" i="1"/>
  <c r="B61" i="1" l="1"/>
  <c r="B60" i="1"/>
  <c r="B62" i="1" s="1"/>
  <c r="B39" i="1"/>
  <c r="B46" i="1" l="1"/>
  <c r="B45" i="1"/>
</calcChain>
</file>

<file path=xl/sharedStrings.xml><?xml version="1.0" encoding="utf-8"?>
<sst xmlns="http://schemas.openxmlformats.org/spreadsheetml/2006/main" count="95" uniqueCount="81">
  <si>
    <t>E_low</t>
  </si>
  <si>
    <t>E_high</t>
  </si>
  <si>
    <t>Flux</t>
  </si>
  <si>
    <t>rel_err</t>
  </si>
  <si>
    <t xml:space="preserve">MeV       </t>
  </si>
  <si>
    <t xml:space="preserve">MeV     </t>
  </si>
  <si>
    <t>n/(cm\+(2)s)</t>
  </si>
  <si>
    <t>Bin</t>
  </si>
  <si>
    <t>E_center</t>
  </si>
  <si>
    <t>28-Ni-58(n</t>
  </si>
  <si>
    <t>&amp;alpha;) ENDF/B-VII.1</t>
  </si>
  <si>
    <t>n&amp;alpha;) ENDF/B-VII.1</t>
  </si>
  <si>
    <t>p) ENDF/B-VII.1</t>
  </si>
  <si>
    <t>np) ENDF/B-VII.1</t>
  </si>
  <si>
    <t>28-Ni-60(n</t>
  </si>
  <si>
    <t>58Ni-np</t>
  </si>
  <si>
    <t>58Ni-nnp</t>
  </si>
  <si>
    <t>58Ni-na</t>
  </si>
  <si>
    <t>58Ni-nna</t>
  </si>
  <si>
    <t>60Ni-na</t>
  </si>
  <si>
    <t>60Ni-nna</t>
  </si>
  <si>
    <t>60Ni-np</t>
  </si>
  <si>
    <t>60Ni-nnp</t>
  </si>
  <si>
    <t>58Ni-He-total-rate</t>
  </si>
  <si>
    <t>60Ni-He-total-rate</t>
  </si>
  <si>
    <t>58Ni-H-total-rate</t>
  </si>
  <si>
    <t>60Ni-H-total-rate</t>
  </si>
  <si>
    <t>He total</t>
  </si>
  <si>
    <t>H Total</t>
  </si>
  <si>
    <t>Seconds in 10 years</t>
  </si>
  <si>
    <t>Atoms in 50 µm</t>
  </si>
  <si>
    <t>He ppm</t>
  </si>
  <si>
    <t>H ppm</t>
  </si>
  <si>
    <t>He/cm2/s</t>
  </si>
  <si>
    <t>H/cm2/s</t>
  </si>
  <si>
    <t>Notes</t>
  </si>
  <si>
    <t>14 MeV only</t>
  </si>
  <si>
    <t xml:space="preserve">COL. E-J. Bin sinze unclear so use average to get bin size. Otherwise we don’t know how many neutrons are in between two differnet energies on the x-axis which vary incredibly across the spectrum. COL. L-S check if the energies mactch the minimum energies of the cross sections provided by ENDF (sheet2), and if they do it pulls them on to this sheeet. In other words these are all raw cross sections. Units cm^2. COL. T-W finds the areal reaction rate  exactly the same way we find volumetric RR except it uses a depth rather than a volume. RR=N*flux*xsec so the leading terms {[density of element (g/cm3)]/[molar mass of element (g/mol)]}(isotopic abundance [unitless])(Avagadros[atoms/mol]) get you N in atoms/cm3. Note he mixed up isotpes, 60 is 58 and 58 is 60. The next term (Hastelloy thickness[cm]) takes N and gives us the number of atoms in a cross section rather than a volume. Then the flux is factored then the sum of the cross sections and you finally get RR as (prod./cm2/s) which you can multiply by a cros section to complete a "volume" that gives you total number of particles. Finaly in COL. A-B he multiplies by seconds to get particles/cm^2 total areal fluence then divides by standard areal density of element, leaving you with (prod./atoms) which is multipled by 10^6 to get ppm. </t>
  </si>
  <si>
    <t>prod/cm^2/s</t>
  </si>
  <si>
    <t>Old 14 MeV alpha/cm^2/s IN REBCO</t>
  </si>
  <si>
    <t xml:space="preserve">New 14MeV alpha/cm^2/s TOTAL </t>
  </si>
  <si>
    <t>Makes sense (2% get into REBCO)</t>
  </si>
  <si>
    <t>Ratio Old:new</t>
  </si>
  <si>
    <t>Note this is ppm of nickel NOT YBCO i.e. why smaller than on old sheet</t>
  </si>
  <si>
    <t>Seconds per 10 yrs</t>
  </si>
  <si>
    <t>YBCO atom/cm^3 in 2um layer</t>
  </si>
  <si>
    <t xml:space="preserve">New 10-14 MeV(n,alpha/cm^2) fluence </t>
  </si>
  <si>
    <t xml:space="preserve">New 10-14 MeV alpha/cm^2/s TOTAL </t>
  </si>
  <si>
    <t xml:space="preserve">New 7-10 MeV alpha/cm^2/s TOTAL </t>
  </si>
  <si>
    <t>New Scaled 10-14 MeV alpha/cm^2/s  in REBCO</t>
  </si>
  <si>
    <t>New Scaled 7-10 MeV alpha/cm^2/s  in REBCO</t>
  </si>
  <si>
    <t xml:space="preserve">New 7-10 MeV(n,alpha/cm^2) fluence </t>
  </si>
  <si>
    <t>New 10-14 MeV 10 yr He appm</t>
  </si>
  <si>
    <t>3.34 to account for dRange/dE_peak shift. Derivatove of polyfit in old sheet</t>
  </si>
  <si>
    <t>10yr Ni He APPM</t>
  </si>
  <si>
    <t>30yr Ni He APPM</t>
  </si>
  <si>
    <t>New 30yr 7-14 MeV(n,alpha/cm^2) fluence in REBCO</t>
  </si>
  <si>
    <t>New 10yr 7-14 MeV(n,alpha/cm^2) fluence in REBCO</t>
  </si>
  <si>
    <t>Scaled Estimates</t>
  </si>
  <si>
    <t>Order of mag less makes sense since E and flux go down</t>
  </si>
  <si>
    <t>Old 14 MeV p/cm^2/s IN REBCO</t>
  </si>
  <si>
    <t xml:space="preserve">New 14MeV p/cm^2/s TOTAL </t>
  </si>
  <si>
    <t xml:space="preserve">New 10-14 MeV p/cm^2/s TOTAL </t>
  </si>
  <si>
    <t>New Scaled 10-14 MeV p/cm^2/s  in REBCO</t>
  </si>
  <si>
    <t xml:space="preserve">New 10-14 MeV(n,p/cm^2) fluence </t>
  </si>
  <si>
    <t>New 10-14 MeV 10 yr H appm</t>
  </si>
  <si>
    <t xml:space="preserve">New 7-10 MeV p/cm^2/s TOTAL </t>
  </si>
  <si>
    <t xml:space="preserve">New 7-10 MeV(n,p/cm^2) fluence </t>
  </si>
  <si>
    <t>New 10yr 7-14 MeV(n,p/cm^2) fluence in REBCO</t>
  </si>
  <si>
    <t>10yr Ni H APPM</t>
  </si>
  <si>
    <t>30yr Ni H APPM</t>
  </si>
  <si>
    <t>New Scaled 7-10 MeV p/cm^2/s in REBCO</t>
  </si>
  <si>
    <t>TOTAL Ni+Cu 30yr fluence (p/cm^2)</t>
  </si>
  <si>
    <t>TOTAL Ni+Cu 30yr He APPM</t>
  </si>
  <si>
    <r>
      <t>TOTAL Ni+Cu 30yr fluence (</t>
    </r>
    <r>
      <rPr>
        <b/>
        <sz val="12"/>
        <color theme="1"/>
        <rFont val="Calibri"/>
        <family val="2"/>
      </rPr>
      <t>α</t>
    </r>
    <r>
      <rPr>
        <b/>
        <sz val="12"/>
        <color theme="1"/>
        <rFont val="Aptos Narrow"/>
        <scheme val="minor"/>
      </rPr>
      <t>/cm^2)</t>
    </r>
  </si>
  <si>
    <t>TOTAL Ni+Cu 30yr H APPM</t>
  </si>
  <si>
    <t xml:space="preserve">Expressed in % </t>
  </si>
  <si>
    <t>Summed Ni He Flux</t>
  </si>
  <si>
    <t>Summed Ni H Flux</t>
  </si>
  <si>
    <r>
      <t xml:space="preserve">TOTAL Ni+Cu </t>
    </r>
    <r>
      <rPr>
        <b/>
        <sz val="12"/>
        <color theme="1"/>
        <rFont val="Calibri"/>
        <family val="2"/>
      </rPr>
      <t>α</t>
    </r>
    <r>
      <rPr>
        <b/>
        <sz val="12"/>
        <color theme="1"/>
        <rFont val="Aptos Narrow"/>
        <family val="2"/>
      </rPr>
      <t xml:space="preserve"> </t>
    </r>
    <r>
      <rPr>
        <b/>
        <sz val="12"/>
        <color theme="1"/>
        <rFont val="Aptos Narrow"/>
        <family val="2"/>
        <scheme val="minor"/>
      </rPr>
      <t>Flux</t>
    </r>
  </si>
  <si>
    <r>
      <t>TOTAL Ni+Cu p</t>
    </r>
    <r>
      <rPr>
        <b/>
        <sz val="12"/>
        <color theme="1"/>
        <rFont val="Aptos Narrow"/>
        <family val="2"/>
      </rPr>
      <t xml:space="preserve"> </t>
    </r>
    <r>
      <rPr>
        <b/>
        <sz val="12"/>
        <color theme="1"/>
        <rFont val="Aptos Narrow"/>
        <family val="2"/>
        <scheme val="minor"/>
      </rPr>
      <t>Flux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</si>
</sst>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8"/>
      <color theme="1"/>
      <name val="Aptos Narrow"/>
      <scheme val="minor"/>
    </font>
    <font>
      <b/>
      <sz val="12"/>
      <color theme="1"/>
      <name val="Aptos Narrow"/>
      <scheme val="minor"/>
    </font>
    <font>
      <b/>
      <sz val="12"/>
      <color theme="1"/>
      <name val="Calibri"/>
      <family val="2"/>
    </font>
    <font>
      <b/>
      <sz val="12"/>
      <color theme="1"/>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1" fontId="0" fillId="0" borderId="0" xfId="0" applyNumberFormat="1"/>
    <xf numFmtId="0" fontId="18" fillId="0" borderId="0" xfId="0" applyFont="1"/>
    <xf numFmtId="0" fontId="19" fillId="0" borderId="0" xfId="0" applyFont="1"/>
    <xf numFmtId="0" fontId="19" fillId="0" borderId="0" xfId="0" applyFont="1" applyAlignment="1">
      <alignment horizontal="center"/>
    </xf>
    <xf numFmtId="0" fontId="19" fillId="0" borderId="0" xfId="0" applyFont="1" applyAlignment="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11" xfId="0" applyBorder="1" applyAlignment="1">
      <alignment vertical="center"/>
    </xf>
    <xf numFmtId="0" fontId="0" fillId="0" borderId="0" xfId="0" applyFill="1" applyBorder="1" applyAlignment="1">
      <alignment vertical="center"/>
    </xf>
    <xf numFmtId="0" fontId="0" fillId="0" borderId="10" xfId="0" applyBorder="1"/>
    <xf numFmtId="0" fontId="16" fillId="0" borderId="11" xfId="0" applyFont="1" applyBorder="1"/>
    <xf numFmtId="11" fontId="19" fillId="0" borderId="10" xfId="0" applyNumberFormat="1" applyFont="1" applyBorder="1" applyAlignment="1">
      <alignment horizontal="center"/>
    </xf>
    <xf numFmtId="11" fontId="19" fillId="0" borderId="10" xfId="0" applyNumberFormat="1" applyFont="1" applyBorder="1" applyAlignment="1">
      <alignment horizontal="center" vertical="center"/>
    </xf>
    <xf numFmtId="11" fontId="19" fillId="0" borderId="0" xfId="0" applyNumberFormat="1" applyFont="1" applyAlignment="1">
      <alignment horizontal="center"/>
    </xf>
    <xf numFmtId="0" fontId="19" fillId="0" borderId="0" xfId="0" applyNumberFormat="1" applyFont="1" applyAlignment="1">
      <alignment horizontal="center"/>
    </xf>
    <xf numFmtId="11" fontId="19" fillId="0" borderId="0" xfId="0" applyNumberFormat="1" applyFont="1"/>
    <xf numFmtId="0" fontId="19" fillId="0" borderId="14" xfId="0" applyFont="1" applyBorder="1" applyAlignment="1">
      <alignment horizontal="center"/>
    </xf>
    <xf numFmtId="0" fontId="19" fillId="0" borderId="15" xfId="0" applyFont="1" applyBorder="1" applyAlignment="1">
      <alignment horizontal="center"/>
    </xf>
    <xf numFmtId="0" fontId="0" fillId="0" borderId="0" xfId="0" applyAlignment="1">
      <alignment horizontal="center" vertical="top" wrapText="1"/>
    </xf>
    <xf numFmtId="0" fontId="19" fillId="0" borderId="12"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19" fillId="0" borderId="12" xfId="0" applyFont="1" applyBorder="1" applyAlignment="1">
      <alignment horizontal="center" wrapText="1"/>
    </xf>
    <xf numFmtId="0" fontId="19" fillId="0" borderId="13" xfId="0" applyFont="1" applyBorder="1" applyAlignment="1">
      <alignment horizontal="center" wrapText="1"/>
    </xf>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59492563429571"/>
          <c:y val="0.19486111111111112"/>
          <c:w val="0.83307174103237092"/>
          <c:h val="0.72125801983085447"/>
        </c:manualLayout>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spectrum360_A_JENDL_PHITS!$G$3:$G$152</c:f>
              <c:numCache>
                <c:formatCode>0.00E+00</c:formatCode>
                <c:ptCount val="150"/>
                <c:pt idx="0">
                  <c:v>2.5812999999999998E-5</c:v>
                </c:pt>
                <c:pt idx="1">
                  <c:v>3.3145000000000002E-5</c:v>
                </c:pt>
                <c:pt idx="2">
                  <c:v>4.2558999999999997E-5</c:v>
                </c:pt>
                <c:pt idx="3">
                  <c:v>5.4646499999999999E-5</c:v>
                </c:pt>
                <c:pt idx="4">
                  <c:v>7.0167500000000002E-5</c:v>
                </c:pt>
                <c:pt idx="5">
                  <c:v>9.0096499999999994E-5</c:v>
                </c:pt>
                <c:pt idx="6">
                  <c:v>1.15685E-4</c:v>
                </c:pt>
                <c:pt idx="7">
                  <c:v>1.4854500000000001E-4</c:v>
                </c:pt>
                <c:pt idx="8">
                  <c:v>1.9073500000000001E-4</c:v>
                </c:pt>
                <c:pt idx="9">
                  <c:v>2.4490500000000001E-4</c:v>
                </c:pt>
                <c:pt idx="10">
                  <c:v>3.1446999999999996E-4</c:v>
                </c:pt>
                <c:pt idx="11">
                  <c:v>4.0379000000000001E-4</c:v>
                </c:pt>
                <c:pt idx="12">
                  <c:v>5.1847500000000001E-4</c:v>
                </c:pt>
                <c:pt idx="13">
                  <c:v>6.6573499999999998E-4</c:v>
                </c:pt>
                <c:pt idx="14">
                  <c:v>8.5482000000000006E-4</c:v>
                </c:pt>
                <c:pt idx="15">
                  <c:v>1.0976099999999999E-3</c:v>
                </c:pt>
                <c:pt idx="16">
                  <c:v>1.40935E-3</c:v>
                </c:pt>
                <c:pt idx="17">
                  <c:v>1.8096499999999999E-3</c:v>
                </c:pt>
                <c:pt idx="18">
                  <c:v>2.1416999999999999E-3</c:v>
                </c:pt>
                <c:pt idx="19">
                  <c:v>2.36695E-3</c:v>
                </c:pt>
                <c:pt idx="20">
                  <c:v>2.5488999999999998E-3</c:v>
                </c:pt>
                <c:pt idx="21">
                  <c:v>2.6795500000000002E-3</c:v>
                </c:pt>
                <c:pt idx="22">
                  <c:v>2.8909499999999998E-3</c:v>
                </c:pt>
                <c:pt idx="23">
                  <c:v>3.1949999999999999E-3</c:v>
                </c:pt>
                <c:pt idx="24">
                  <c:v>3.5310000000000003E-3</c:v>
                </c:pt>
                <c:pt idx="25">
                  <c:v>4.0074000000000004E-3</c:v>
                </c:pt>
                <c:pt idx="26">
                  <c:v>4.9191E-3</c:v>
                </c:pt>
                <c:pt idx="27">
                  <c:v>6.3162499999999998E-3</c:v>
                </c:pt>
                <c:pt idx="28">
                  <c:v>8.1102499999999994E-3</c:v>
                </c:pt>
                <c:pt idx="29">
                  <c:v>9.8569E-3</c:v>
                </c:pt>
                <c:pt idx="30">
                  <c:v>1.1152E-2</c:v>
                </c:pt>
                <c:pt idx="31">
                  <c:v>1.3371500000000001E-2</c:v>
                </c:pt>
                <c:pt idx="32">
                  <c:v>1.7169500000000001E-2</c:v>
                </c:pt>
                <c:pt idx="33">
                  <c:v>2.0589999999999997E-2</c:v>
                </c:pt>
                <c:pt idx="34">
                  <c:v>2.2726999999999997E-2</c:v>
                </c:pt>
                <c:pt idx="35">
                  <c:v>2.3877499999999999E-2</c:v>
                </c:pt>
                <c:pt idx="36">
                  <c:v>2.4482E-2</c:v>
                </c:pt>
                <c:pt idx="37">
                  <c:v>2.5423000000000001E-2</c:v>
                </c:pt>
                <c:pt idx="38">
                  <c:v>2.6529E-2</c:v>
                </c:pt>
                <c:pt idx="39">
                  <c:v>2.775E-2</c:v>
                </c:pt>
                <c:pt idx="40">
                  <c:v>3.0164000000000003E-2</c:v>
                </c:pt>
                <c:pt idx="41">
                  <c:v>3.30675E-2</c:v>
                </c:pt>
                <c:pt idx="42">
                  <c:v>3.7587499999999996E-2</c:v>
                </c:pt>
                <c:pt idx="43">
                  <c:v>4.3588500000000002E-2</c:v>
                </c:pt>
                <c:pt idx="44">
                  <c:v>4.9392000000000005E-2</c:v>
                </c:pt>
                <c:pt idx="45">
                  <c:v>5.4518499999999998E-2</c:v>
                </c:pt>
                <c:pt idx="46">
                  <c:v>6.1970499999999998E-2</c:v>
                </c:pt>
                <c:pt idx="47">
                  <c:v>6.9689499999999988E-2</c:v>
                </c:pt>
                <c:pt idx="48">
                  <c:v>7.5749999999999998E-2</c:v>
                </c:pt>
                <c:pt idx="49">
                  <c:v>8.1000000000000003E-2</c:v>
                </c:pt>
                <c:pt idx="50">
                  <c:v>8.45085E-2</c:v>
                </c:pt>
                <c:pt idx="51">
                  <c:v>9.2276999999999998E-2</c:v>
                </c:pt>
                <c:pt idx="52">
                  <c:v>0.1045635</c:v>
                </c:pt>
                <c:pt idx="53">
                  <c:v>0.11394</c:v>
                </c:pt>
                <c:pt idx="54">
                  <c:v>0.11978</c:v>
                </c:pt>
                <c:pt idx="55">
                  <c:v>0.12592</c:v>
                </c:pt>
                <c:pt idx="56">
                  <c:v>0.13238</c:v>
                </c:pt>
                <c:pt idx="57">
                  <c:v>0.13916499999999998</c:v>
                </c:pt>
                <c:pt idx="58">
                  <c:v>0.14629999999999999</c:v>
                </c:pt>
                <c:pt idx="59">
                  <c:v>0.15379999999999999</c:v>
                </c:pt>
                <c:pt idx="60">
                  <c:v>0.161685</c:v>
                </c:pt>
                <c:pt idx="61">
                  <c:v>0.16997499999999999</c:v>
                </c:pt>
                <c:pt idx="62">
                  <c:v>0.17869000000000002</c:v>
                </c:pt>
                <c:pt idx="63">
                  <c:v>0.18785499999999999</c:v>
                </c:pt>
                <c:pt idx="64">
                  <c:v>0.19748499999999999</c:v>
                </c:pt>
                <c:pt idx="65">
                  <c:v>0.20760999999999999</c:v>
                </c:pt>
                <c:pt idx="66">
                  <c:v>0.21825499999999998</c:v>
                </c:pt>
                <c:pt idx="67">
                  <c:v>0.22944500000000001</c:v>
                </c:pt>
                <c:pt idx="68">
                  <c:v>0.24120999999999998</c:v>
                </c:pt>
                <c:pt idx="69">
                  <c:v>0.26023999999999997</c:v>
                </c:pt>
                <c:pt idx="70">
                  <c:v>0.28024499999999997</c:v>
                </c:pt>
                <c:pt idx="71">
                  <c:v>0.290885</c:v>
                </c:pt>
                <c:pt idx="72">
                  <c:v>0.29586000000000001</c:v>
                </c:pt>
                <c:pt idx="73">
                  <c:v>0.29785</c:v>
                </c:pt>
                <c:pt idx="74">
                  <c:v>0.30023500000000003</c:v>
                </c:pt>
                <c:pt idx="75">
                  <c:v>0.31785000000000002</c:v>
                </c:pt>
                <c:pt idx="76">
                  <c:v>0.35128000000000004</c:v>
                </c:pt>
                <c:pt idx="77">
                  <c:v>0.37828499999999998</c:v>
                </c:pt>
                <c:pt idx="78">
                  <c:v>0.39767999999999998</c:v>
                </c:pt>
                <c:pt idx="79">
                  <c:v>0.42905499999999996</c:v>
                </c:pt>
                <c:pt idx="80">
                  <c:v>0.47417999999999999</c:v>
                </c:pt>
                <c:pt idx="81">
                  <c:v>0.51063499999999995</c:v>
                </c:pt>
                <c:pt idx="82">
                  <c:v>0.53681500000000004</c:v>
                </c:pt>
                <c:pt idx="83">
                  <c:v>0.56433500000000003</c:v>
                </c:pt>
                <c:pt idx="84">
                  <c:v>0.59326999999999996</c:v>
                </c:pt>
                <c:pt idx="85">
                  <c:v>0.62368999999999997</c:v>
                </c:pt>
                <c:pt idx="86">
                  <c:v>0.65566999999999998</c:v>
                </c:pt>
                <c:pt idx="87">
                  <c:v>0.68928499999999993</c:v>
                </c:pt>
                <c:pt idx="88">
                  <c:v>0.72462499999999996</c:v>
                </c:pt>
                <c:pt idx="89">
                  <c:v>0.7617799999999999</c:v>
                </c:pt>
                <c:pt idx="90">
                  <c:v>0.80083499999999996</c:v>
                </c:pt>
                <c:pt idx="91">
                  <c:v>0.84189500000000006</c:v>
                </c:pt>
                <c:pt idx="92">
                  <c:v>0.88505999999999996</c:v>
                </c:pt>
                <c:pt idx="93">
                  <c:v>0.93440999999999996</c:v>
                </c:pt>
                <c:pt idx="94">
                  <c:v>0.98211999999999999</c:v>
                </c:pt>
                <c:pt idx="95">
                  <c:v>1.0552999999999999</c:v>
                </c:pt>
                <c:pt idx="96">
                  <c:v>1.1364000000000001</c:v>
                </c:pt>
                <c:pt idx="97">
                  <c:v>1.1947000000000001</c:v>
                </c:pt>
                <c:pt idx="98">
                  <c:v>1.2559499999999999</c:v>
                </c:pt>
                <c:pt idx="99">
                  <c:v>1.3203499999999999</c:v>
                </c:pt>
                <c:pt idx="100">
                  <c:v>1.38805</c:v>
                </c:pt>
                <c:pt idx="101">
                  <c:v>1.4592000000000001</c:v>
                </c:pt>
                <c:pt idx="102">
                  <c:v>1.5340500000000001</c:v>
                </c:pt>
                <c:pt idx="103">
                  <c:v>1.6127</c:v>
                </c:pt>
                <c:pt idx="104">
                  <c:v>1.6953499999999999</c:v>
                </c:pt>
                <c:pt idx="105">
                  <c:v>1.7822499999999999</c:v>
                </c:pt>
                <c:pt idx="106">
                  <c:v>1.87365</c:v>
                </c:pt>
                <c:pt idx="107">
                  <c:v>1.9697500000000001</c:v>
                </c:pt>
                <c:pt idx="108">
                  <c:v>2.0707500000000003</c:v>
                </c:pt>
                <c:pt idx="109">
                  <c:v>2.1768999999999998</c:v>
                </c:pt>
                <c:pt idx="110">
                  <c:v>2.2690999999999999</c:v>
                </c:pt>
                <c:pt idx="111">
                  <c:v>2.3262999999999998</c:v>
                </c:pt>
                <c:pt idx="112">
                  <c:v>2.3555000000000001</c:v>
                </c:pt>
                <c:pt idx="113">
                  <c:v>2.3752500000000003</c:v>
                </c:pt>
                <c:pt idx="114">
                  <c:v>2.4256000000000002</c:v>
                </c:pt>
                <c:pt idx="115">
                  <c:v>2.5292000000000003</c:v>
                </c:pt>
                <c:pt idx="116">
                  <c:v>2.6588500000000002</c:v>
                </c:pt>
                <c:pt idx="117">
                  <c:v>2.79515</c:v>
                </c:pt>
                <c:pt idx="118">
                  <c:v>2.93845</c:v>
                </c:pt>
                <c:pt idx="119">
                  <c:v>3.0891500000000001</c:v>
                </c:pt>
                <c:pt idx="120">
                  <c:v>3.2475499999999999</c:v>
                </c:pt>
                <c:pt idx="121">
                  <c:v>3.5037500000000001</c:v>
                </c:pt>
                <c:pt idx="122">
                  <c:v>3.8722499999999997</c:v>
                </c:pt>
                <c:pt idx="123">
                  <c:v>4.2794999999999996</c:v>
                </c:pt>
                <c:pt idx="124">
                  <c:v>4.6084999999999994</c:v>
                </c:pt>
                <c:pt idx="125">
                  <c:v>4.8448000000000002</c:v>
                </c:pt>
                <c:pt idx="126">
                  <c:v>5.0932000000000004</c:v>
                </c:pt>
                <c:pt idx="127">
                  <c:v>5.3543000000000003</c:v>
                </c:pt>
                <c:pt idx="128">
                  <c:v>5.6288</c:v>
                </c:pt>
                <c:pt idx="129">
                  <c:v>5.9173999999999998</c:v>
                </c:pt>
                <c:pt idx="130">
                  <c:v>6.2207999999999997</c:v>
                </c:pt>
                <c:pt idx="131">
                  <c:v>6.4843499999999992</c:v>
                </c:pt>
                <c:pt idx="132">
                  <c:v>6.6478000000000002</c:v>
                </c:pt>
                <c:pt idx="133">
                  <c:v>6.8750499999999999</c:v>
                </c:pt>
                <c:pt idx="134">
                  <c:v>7.2275499999999999</c:v>
                </c:pt>
                <c:pt idx="135">
                  <c:v>7.5981000000000005</c:v>
                </c:pt>
                <c:pt idx="136">
                  <c:v>7.9876500000000004</c:v>
                </c:pt>
                <c:pt idx="137">
                  <c:v>8.3972000000000016</c:v>
                </c:pt>
                <c:pt idx="138">
                  <c:v>8.8277500000000018</c:v>
                </c:pt>
                <c:pt idx="139">
                  <c:v>9.2803500000000003</c:v>
                </c:pt>
                <c:pt idx="140">
                  <c:v>9.7561499999999999</c:v>
                </c:pt>
                <c:pt idx="141">
                  <c:v>10.256499999999999</c:v>
                </c:pt>
                <c:pt idx="142">
                  <c:v>10.782499999999999</c:v>
                </c:pt>
                <c:pt idx="143">
                  <c:v>11.335000000000001</c:v>
                </c:pt>
                <c:pt idx="144">
                  <c:v>11.916</c:v>
                </c:pt>
                <c:pt idx="145">
                  <c:v>12.368500000000001</c:v>
                </c:pt>
                <c:pt idx="146">
                  <c:v>12.6815</c:v>
                </c:pt>
                <c:pt idx="147">
                  <c:v>13.169499999999999</c:v>
                </c:pt>
                <c:pt idx="148">
                  <c:v>13.669499999999999</c:v>
                </c:pt>
                <c:pt idx="149">
                  <c:v>14.015499999999999</c:v>
                </c:pt>
              </c:numCache>
            </c:numRef>
          </c:xVal>
          <c:yVal>
            <c:numRef>
              <c:f>spectrum360_A_JENDL_PHITS!$H$3:$H$152</c:f>
              <c:numCache>
                <c:formatCode>General</c:formatCode>
                <c:ptCount val="150"/>
                <c:pt idx="0">
                  <c:v>24503640</c:v>
                </c:pt>
                <c:pt idx="1">
                  <c:v>52474320</c:v>
                </c:pt>
                <c:pt idx="2">
                  <c:v>87059160</c:v>
                </c:pt>
                <c:pt idx="3">
                  <c:v>86155200</c:v>
                </c:pt>
                <c:pt idx="4">
                  <c:v>152609280</c:v>
                </c:pt>
                <c:pt idx="5">
                  <c:v>178818540</c:v>
                </c:pt>
                <c:pt idx="6">
                  <c:v>204414000</c:v>
                </c:pt>
                <c:pt idx="7">
                  <c:v>599533800</c:v>
                </c:pt>
                <c:pt idx="8">
                  <c:v>993500400</c:v>
                </c:pt>
                <c:pt idx="9">
                  <c:v>1723903800</c:v>
                </c:pt>
                <c:pt idx="10">
                  <c:v>2394192000</c:v>
                </c:pt>
                <c:pt idx="11">
                  <c:v>4735746000</c:v>
                </c:pt>
                <c:pt idx="12">
                  <c:v>6644850000</c:v>
                </c:pt>
                <c:pt idx="13">
                  <c:v>11116662000</c:v>
                </c:pt>
                <c:pt idx="14">
                  <c:v>16609986000</c:v>
                </c:pt>
                <c:pt idx="15">
                  <c:v>23495520000</c:v>
                </c:pt>
                <c:pt idx="16">
                  <c:v>36606660000</c:v>
                </c:pt>
                <c:pt idx="17">
                  <c:v>52011180000</c:v>
                </c:pt>
                <c:pt idx="18">
                  <c:v>27993000000</c:v>
                </c:pt>
                <c:pt idx="19">
                  <c:v>30879720000</c:v>
                </c:pt>
                <c:pt idx="20">
                  <c:v>17805222000</c:v>
                </c:pt>
                <c:pt idx="21">
                  <c:v>17158500000</c:v>
                </c:pt>
                <c:pt idx="22">
                  <c:v>34082640000</c:v>
                </c:pt>
                <c:pt idx="23">
                  <c:v>37374840000</c:v>
                </c:pt>
                <c:pt idx="24">
                  <c:v>29998080000</c:v>
                </c:pt>
                <c:pt idx="25">
                  <c:v>34575540000</c:v>
                </c:pt>
                <c:pt idx="26">
                  <c:v>60853620000</c:v>
                </c:pt>
                <c:pt idx="27">
                  <c:v>94095540000</c:v>
                </c:pt>
                <c:pt idx="28">
                  <c:v>118653120000</c:v>
                </c:pt>
                <c:pt idx="29">
                  <c:v>121623540000</c:v>
                </c:pt>
                <c:pt idx="30">
                  <c:v>53984640000</c:v>
                </c:pt>
                <c:pt idx="31">
                  <c:v>52295760000</c:v>
                </c:pt>
                <c:pt idx="32">
                  <c:v>53789340000</c:v>
                </c:pt>
                <c:pt idx="33">
                  <c:v>60223080000</c:v>
                </c:pt>
                <c:pt idx="34">
                  <c:v>46760400000</c:v>
                </c:pt>
                <c:pt idx="35">
                  <c:v>17417784000</c:v>
                </c:pt>
                <c:pt idx="36">
                  <c:v>20530680000</c:v>
                </c:pt>
                <c:pt idx="37">
                  <c:v>41613780000</c:v>
                </c:pt>
                <c:pt idx="38">
                  <c:v>23436000000</c:v>
                </c:pt>
                <c:pt idx="39">
                  <c:v>16853646000</c:v>
                </c:pt>
                <c:pt idx="40">
                  <c:v>47848500000</c:v>
                </c:pt>
                <c:pt idx="41">
                  <c:v>50186520000</c:v>
                </c:pt>
                <c:pt idx="42">
                  <c:v>127454640000</c:v>
                </c:pt>
                <c:pt idx="43">
                  <c:v>101935440000</c:v>
                </c:pt>
                <c:pt idx="44">
                  <c:v>82747680000</c:v>
                </c:pt>
                <c:pt idx="45">
                  <c:v>82357080000</c:v>
                </c:pt>
                <c:pt idx="46">
                  <c:v>196248600000</c:v>
                </c:pt>
                <c:pt idx="47">
                  <c:v>47331420000</c:v>
                </c:pt>
                <c:pt idx="48">
                  <c:v>74150760000</c:v>
                </c:pt>
                <c:pt idx="49">
                  <c:v>32317500000</c:v>
                </c:pt>
                <c:pt idx="50">
                  <c:v>24284160000</c:v>
                </c:pt>
                <c:pt idx="51">
                  <c:v>60265860000</c:v>
                </c:pt>
                <c:pt idx="52">
                  <c:v>54883020000</c:v>
                </c:pt>
                <c:pt idx="53">
                  <c:v>31220100000</c:v>
                </c:pt>
                <c:pt idx="54">
                  <c:v>43951800000</c:v>
                </c:pt>
                <c:pt idx="55">
                  <c:v>46738080000</c:v>
                </c:pt>
                <c:pt idx="56">
                  <c:v>72627420000</c:v>
                </c:pt>
                <c:pt idx="57">
                  <c:v>32637420000</c:v>
                </c:pt>
                <c:pt idx="58">
                  <c:v>24518520000</c:v>
                </c:pt>
                <c:pt idx="59">
                  <c:v>46764120000</c:v>
                </c:pt>
                <c:pt idx="60">
                  <c:v>23050980000</c:v>
                </c:pt>
                <c:pt idx="61">
                  <c:v>30033420000</c:v>
                </c:pt>
                <c:pt idx="62">
                  <c:v>39352020000</c:v>
                </c:pt>
                <c:pt idx="63">
                  <c:v>31141980000</c:v>
                </c:pt>
                <c:pt idx="64">
                  <c:v>26960700000</c:v>
                </c:pt>
                <c:pt idx="65">
                  <c:v>24574320000</c:v>
                </c:pt>
                <c:pt idx="66">
                  <c:v>22223280000</c:v>
                </c:pt>
                <c:pt idx="67">
                  <c:v>32762040000</c:v>
                </c:pt>
                <c:pt idx="68">
                  <c:v>24263700000</c:v>
                </c:pt>
                <c:pt idx="69">
                  <c:v>64480620000</c:v>
                </c:pt>
                <c:pt idx="70">
                  <c:v>27496380000</c:v>
                </c:pt>
                <c:pt idx="71">
                  <c:v>15458274000</c:v>
                </c:pt>
                <c:pt idx="72">
                  <c:v>5532756000</c:v>
                </c:pt>
                <c:pt idx="73">
                  <c:v>3494940000</c:v>
                </c:pt>
                <c:pt idx="74">
                  <c:v>8383020000</c:v>
                </c:pt>
                <c:pt idx="75">
                  <c:v>81482880000</c:v>
                </c:pt>
                <c:pt idx="76">
                  <c:v>83428440000</c:v>
                </c:pt>
                <c:pt idx="77">
                  <c:v>47439300000</c:v>
                </c:pt>
                <c:pt idx="78">
                  <c:v>52853760000</c:v>
                </c:pt>
                <c:pt idx="79">
                  <c:v>104995140000</c:v>
                </c:pt>
                <c:pt idx="80">
                  <c:v>118541520000</c:v>
                </c:pt>
                <c:pt idx="81">
                  <c:v>66898620000</c:v>
                </c:pt>
                <c:pt idx="82">
                  <c:v>62944260000</c:v>
                </c:pt>
                <c:pt idx="83">
                  <c:v>78590580000</c:v>
                </c:pt>
                <c:pt idx="84">
                  <c:v>96958080000</c:v>
                </c:pt>
                <c:pt idx="85">
                  <c:v>74195400000</c:v>
                </c:pt>
                <c:pt idx="86">
                  <c:v>89464140000</c:v>
                </c:pt>
                <c:pt idx="87">
                  <c:v>86430480000</c:v>
                </c:pt>
                <c:pt idx="88">
                  <c:v>107641920000</c:v>
                </c:pt>
                <c:pt idx="89">
                  <c:v>83538180000</c:v>
                </c:pt>
                <c:pt idx="90">
                  <c:v>85889220000</c:v>
                </c:pt>
                <c:pt idx="91">
                  <c:v>93835140000</c:v>
                </c:pt>
                <c:pt idx="92">
                  <c:v>90356940000</c:v>
                </c:pt>
                <c:pt idx="93">
                  <c:v>115850100000</c:v>
                </c:pt>
                <c:pt idx="94">
                  <c:v>84516540000</c:v>
                </c:pt>
                <c:pt idx="95">
                  <c:v>207464400000</c:v>
                </c:pt>
                <c:pt idx="96">
                  <c:v>92620560000</c:v>
                </c:pt>
                <c:pt idx="97">
                  <c:v>94566120000</c:v>
                </c:pt>
                <c:pt idx="98">
                  <c:v>83701860000</c:v>
                </c:pt>
                <c:pt idx="99">
                  <c:v>85991520000</c:v>
                </c:pt>
                <c:pt idx="100">
                  <c:v>90656400000</c:v>
                </c:pt>
                <c:pt idx="101">
                  <c:v>78618480000</c:v>
                </c:pt>
                <c:pt idx="102">
                  <c:v>71617440000</c:v>
                </c:pt>
                <c:pt idx="103">
                  <c:v>67486380000</c:v>
                </c:pt>
                <c:pt idx="104">
                  <c:v>70427040000</c:v>
                </c:pt>
                <c:pt idx="105">
                  <c:v>73548120000</c:v>
                </c:pt>
                <c:pt idx="106">
                  <c:v>73542540000</c:v>
                </c:pt>
                <c:pt idx="107">
                  <c:v>60334680000</c:v>
                </c:pt>
                <c:pt idx="108">
                  <c:v>59149860000</c:v>
                </c:pt>
                <c:pt idx="109">
                  <c:v>58948980000</c:v>
                </c:pt>
                <c:pt idx="110">
                  <c:v>34592280000</c:v>
                </c:pt>
                <c:pt idx="111">
                  <c:v>18945960000</c:v>
                </c:pt>
                <c:pt idx="112">
                  <c:v>11849502000</c:v>
                </c:pt>
                <c:pt idx="113">
                  <c:v>9334596000</c:v>
                </c:pt>
                <c:pt idx="114">
                  <c:v>29717220000</c:v>
                </c:pt>
                <c:pt idx="115">
                  <c:v>43605840000</c:v>
                </c:pt>
                <c:pt idx="116">
                  <c:v>40996260000</c:v>
                </c:pt>
                <c:pt idx="117">
                  <c:v>42177360000</c:v>
                </c:pt>
                <c:pt idx="118">
                  <c:v>39166020000</c:v>
                </c:pt>
                <c:pt idx="119">
                  <c:v>36188160000</c:v>
                </c:pt>
                <c:pt idx="120">
                  <c:v>40637280000</c:v>
                </c:pt>
                <c:pt idx="121">
                  <c:v>69575160000</c:v>
                </c:pt>
                <c:pt idx="122">
                  <c:v>69787200000</c:v>
                </c:pt>
                <c:pt idx="123">
                  <c:v>65827260000</c:v>
                </c:pt>
                <c:pt idx="124">
                  <c:v>30955980000</c:v>
                </c:pt>
                <c:pt idx="125">
                  <c:v>30902040000</c:v>
                </c:pt>
                <c:pt idx="126">
                  <c:v>29577720000</c:v>
                </c:pt>
                <c:pt idx="127">
                  <c:v>28742580000</c:v>
                </c:pt>
                <c:pt idx="128">
                  <c:v>26750520000</c:v>
                </c:pt>
                <c:pt idx="129">
                  <c:v>26964420000</c:v>
                </c:pt>
                <c:pt idx="130">
                  <c:v>32057100000</c:v>
                </c:pt>
                <c:pt idx="131">
                  <c:v>20655300000</c:v>
                </c:pt>
                <c:pt idx="132">
                  <c:v>10767540000</c:v>
                </c:pt>
                <c:pt idx="133">
                  <c:v>33215880000</c:v>
                </c:pt>
                <c:pt idx="134">
                  <c:v>32164980000</c:v>
                </c:pt>
                <c:pt idx="135">
                  <c:v>32473740000</c:v>
                </c:pt>
                <c:pt idx="136">
                  <c:v>32125920000</c:v>
                </c:pt>
                <c:pt idx="137">
                  <c:v>35105640000</c:v>
                </c:pt>
                <c:pt idx="138">
                  <c:v>32771340000</c:v>
                </c:pt>
                <c:pt idx="139">
                  <c:v>36708960000</c:v>
                </c:pt>
                <c:pt idx="140">
                  <c:v>36863340000</c:v>
                </c:pt>
                <c:pt idx="141">
                  <c:v>42313140000</c:v>
                </c:pt>
                <c:pt idx="142">
                  <c:v>50796600000</c:v>
                </c:pt>
                <c:pt idx="143">
                  <c:v>59797140000</c:v>
                </c:pt>
                <c:pt idx="144">
                  <c:v>83266620000</c:v>
                </c:pt>
                <c:pt idx="145">
                  <c:v>52037220000</c:v>
                </c:pt>
                <c:pt idx="146">
                  <c:v>59428860000</c:v>
                </c:pt>
                <c:pt idx="147">
                  <c:v>151655100000</c:v>
                </c:pt>
                <c:pt idx="148">
                  <c:v>98371680000</c:v>
                </c:pt>
                <c:pt idx="149">
                  <c:v>263450400000</c:v>
                </c:pt>
              </c:numCache>
            </c:numRef>
          </c:yVal>
          <c:smooth val="0"/>
          <c:extLst>
            <c:ext xmlns:c16="http://schemas.microsoft.com/office/drawing/2014/chart" uri="{C3380CC4-5D6E-409C-BE32-E72D297353CC}">
              <c16:uniqueId val="{00000000-A5A7-4E4C-A94F-3BA1CC3D8B18}"/>
            </c:ext>
          </c:extLst>
        </c:ser>
        <c:dLbls>
          <c:showLegendKey val="0"/>
          <c:showVal val="0"/>
          <c:showCatName val="0"/>
          <c:showSerName val="0"/>
          <c:showPercent val="0"/>
          <c:showBubbleSize val="0"/>
        </c:dLbls>
        <c:axId val="739239839"/>
        <c:axId val="1349362464"/>
      </c:scatterChart>
      <c:valAx>
        <c:axId val="7392398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362464"/>
        <c:crosses val="autoZero"/>
        <c:crossBetween val="midCat"/>
      </c:valAx>
      <c:valAx>
        <c:axId val="134936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3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58Ni(n,a)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Ni'!$A$2:$A$32</c:f>
              <c:numCache>
                <c:formatCode>General</c:formatCode>
                <c:ptCount val="31"/>
                <c:pt idx="0">
                  <c:v>500000</c:v>
                </c:pt>
                <c:pt idx="1">
                  <c:v>800000</c:v>
                </c:pt>
                <c:pt idx="2">
                  <c:v>900000</c:v>
                </c:pt>
                <c:pt idx="3">
                  <c:v>1000000</c:v>
                </c:pt>
                <c:pt idx="4">
                  <c:v>1250000</c:v>
                </c:pt>
                <c:pt idx="5">
                  <c:v>1500000</c:v>
                </c:pt>
                <c:pt idx="6">
                  <c:v>1750000</c:v>
                </c:pt>
                <c:pt idx="7">
                  <c:v>2000000</c:v>
                </c:pt>
                <c:pt idx="8">
                  <c:v>2250000</c:v>
                </c:pt>
                <c:pt idx="9">
                  <c:v>2500000</c:v>
                </c:pt>
                <c:pt idx="10">
                  <c:v>2750000</c:v>
                </c:pt>
                <c:pt idx="11">
                  <c:v>3000000</c:v>
                </c:pt>
                <c:pt idx="12">
                  <c:v>3500000</c:v>
                </c:pt>
                <c:pt idx="13">
                  <c:v>4000000</c:v>
                </c:pt>
                <c:pt idx="14">
                  <c:v>4500000</c:v>
                </c:pt>
                <c:pt idx="15">
                  <c:v>5000000</c:v>
                </c:pt>
                <c:pt idx="16">
                  <c:v>5500000</c:v>
                </c:pt>
                <c:pt idx="17">
                  <c:v>6500000</c:v>
                </c:pt>
                <c:pt idx="18">
                  <c:v>7000000</c:v>
                </c:pt>
                <c:pt idx="19">
                  <c:v>7500000</c:v>
                </c:pt>
                <c:pt idx="20">
                  <c:v>8000000</c:v>
                </c:pt>
                <c:pt idx="21">
                  <c:v>8500000</c:v>
                </c:pt>
                <c:pt idx="22">
                  <c:v>9000000</c:v>
                </c:pt>
                <c:pt idx="23">
                  <c:v>9500000</c:v>
                </c:pt>
                <c:pt idx="24" formatCode="0.00E+00">
                  <c:v>10000000</c:v>
                </c:pt>
                <c:pt idx="25" formatCode="0.00E+00">
                  <c:v>12000000</c:v>
                </c:pt>
                <c:pt idx="26" formatCode="0.00E+00">
                  <c:v>13000000</c:v>
                </c:pt>
                <c:pt idx="27" formatCode="0.00E+00">
                  <c:v>14500000</c:v>
                </c:pt>
                <c:pt idx="28" formatCode="0.00E+00">
                  <c:v>16000000</c:v>
                </c:pt>
                <c:pt idx="29" formatCode="0.00E+00">
                  <c:v>17500000</c:v>
                </c:pt>
                <c:pt idx="30" formatCode="0.00E+00">
                  <c:v>20000000</c:v>
                </c:pt>
              </c:numCache>
            </c:numRef>
          </c:xVal>
          <c:yVal>
            <c:numRef>
              <c:f>'xsecs on Ni'!$B$2:$B$32</c:f>
              <c:numCache>
                <c:formatCode>0.00E+00</c:formatCode>
                <c:ptCount val="31"/>
                <c:pt idx="0" formatCode="General">
                  <c:v>0</c:v>
                </c:pt>
                <c:pt idx="1">
                  <c:v>6.04538E-6</c:v>
                </c:pt>
                <c:pt idx="2">
                  <c:v>1.06897E-5</c:v>
                </c:pt>
                <c:pt idx="3">
                  <c:v>1.79813E-5</c:v>
                </c:pt>
                <c:pt idx="4">
                  <c:v>6.6835599999999994E-5</c:v>
                </c:pt>
                <c:pt idx="5">
                  <c:v>1.43824E-4</c:v>
                </c:pt>
                <c:pt idx="6">
                  <c:v>2.7133300000000001E-4</c:v>
                </c:pt>
                <c:pt idx="7">
                  <c:v>5.1474300000000001E-4</c:v>
                </c:pt>
                <c:pt idx="8" formatCode="General">
                  <c:v>1.0210499999999999E-3</c:v>
                </c:pt>
                <c:pt idx="9" formatCode="General">
                  <c:v>1.8768000000000001E-3</c:v>
                </c:pt>
                <c:pt idx="10" formatCode="General">
                  <c:v>3.2698800000000002E-3</c:v>
                </c:pt>
                <c:pt idx="11" formatCode="General">
                  <c:v>4.7938299999999998E-3</c:v>
                </c:pt>
                <c:pt idx="12" formatCode="General">
                  <c:v>8.8012799999999999E-3</c:v>
                </c:pt>
                <c:pt idx="13" formatCode="General">
                  <c:v>1.05843E-2</c:v>
                </c:pt>
                <c:pt idx="14" formatCode="General">
                  <c:v>2.4109700000000001E-2</c:v>
                </c:pt>
                <c:pt idx="15" formatCode="General">
                  <c:v>3.7279699999999999E-2</c:v>
                </c:pt>
                <c:pt idx="16" formatCode="General">
                  <c:v>5.0001900000000002E-2</c:v>
                </c:pt>
                <c:pt idx="17" formatCode="General">
                  <c:v>7.39422E-2</c:v>
                </c:pt>
                <c:pt idx="18" formatCode="General">
                  <c:v>8.2295999999999994E-2</c:v>
                </c:pt>
                <c:pt idx="19" formatCode="General">
                  <c:v>8.8579699999999997E-2</c:v>
                </c:pt>
                <c:pt idx="20" formatCode="General">
                  <c:v>9.2418200000000006E-2</c:v>
                </c:pt>
                <c:pt idx="21" formatCode="General">
                  <c:v>9.42191E-2</c:v>
                </c:pt>
                <c:pt idx="22" formatCode="General">
                  <c:v>9.5260200000000003E-2</c:v>
                </c:pt>
                <c:pt idx="23" formatCode="General">
                  <c:v>9.6818500000000002E-2</c:v>
                </c:pt>
                <c:pt idx="24" formatCode="General">
                  <c:v>9.8812200000000003E-2</c:v>
                </c:pt>
                <c:pt idx="25" formatCode="General">
                  <c:v>0.108678</c:v>
                </c:pt>
                <c:pt idx="26" formatCode="General">
                  <c:v>0.113035</c:v>
                </c:pt>
                <c:pt idx="27" formatCode="General">
                  <c:v>0.116672</c:v>
                </c:pt>
                <c:pt idx="28" formatCode="General">
                  <c:v>0.107969</c:v>
                </c:pt>
                <c:pt idx="29" formatCode="General">
                  <c:v>8.8690900000000003E-2</c:v>
                </c:pt>
                <c:pt idx="30" formatCode="General">
                  <c:v>5.89084E-2</c:v>
                </c:pt>
              </c:numCache>
            </c:numRef>
          </c:yVal>
          <c:smooth val="0"/>
          <c:extLst>
            <c:ext xmlns:c16="http://schemas.microsoft.com/office/drawing/2014/chart" uri="{C3380CC4-5D6E-409C-BE32-E72D297353CC}">
              <c16:uniqueId val="{00000000-7C86-4F6F-AB91-EE6B7415042F}"/>
            </c:ext>
          </c:extLst>
        </c:ser>
        <c:dLbls>
          <c:showLegendKey val="0"/>
          <c:showVal val="0"/>
          <c:showCatName val="0"/>
          <c:showSerName val="0"/>
          <c:showPercent val="0"/>
          <c:showBubbleSize val="0"/>
        </c:dLbls>
        <c:axId val="1821372991"/>
        <c:axId val="1731386223"/>
      </c:scatterChart>
      <c:valAx>
        <c:axId val="182137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86223"/>
        <c:crosses val="autoZero"/>
        <c:crossBetween val="midCat"/>
      </c:valAx>
      <c:valAx>
        <c:axId val="173138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3729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58Ni(n,na)</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'xsecs on Ni'!$D$3:$D$10</c:f>
              <c:numCache>
                <c:formatCode>0.00E+00</c:formatCode>
                <c:ptCount val="8"/>
                <c:pt idx="0">
                  <c:v>10000000</c:v>
                </c:pt>
                <c:pt idx="1">
                  <c:v>11000000</c:v>
                </c:pt>
                <c:pt idx="2">
                  <c:v>12000000</c:v>
                </c:pt>
                <c:pt idx="3">
                  <c:v>13000000</c:v>
                </c:pt>
                <c:pt idx="4">
                  <c:v>14500000</c:v>
                </c:pt>
                <c:pt idx="5">
                  <c:v>16000000</c:v>
                </c:pt>
                <c:pt idx="6">
                  <c:v>17500000</c:v>
                </c:pt>
                <c:pt idx="7">
                  <c:v>20000000</c:v>
                </c:pt>
              </c:numCache>
            </c:numRef>
          </c:xVal>
          <c:yVal>
            <c:numRef>
              <c:f>'xsecs on Ni'!$E$3:$E$10</c:f>
              <c:numCache>
                <c:formatCode>0.00E+00</c:formatCode>
                <c:ptCount val="8"/>
                <c:pt idx="0">
                  <c:v>1.38894E-7</c:v>
                </c:pt>
                <c:pt idx="1">
                  <c:v>1.6855300000000001E-5</c:v>
                </c:pt>
                <c:pt idx="2">
                  <c:v>1.5826699999999999E-4</c:v>
                </c:pt>
                <c:pt idx="3">
                  <c:v>5.8861500000000001E-4</c:v>
                </c:pt>
                <c:pt idx="4" formatCode="General">
                  <c:v>3.7284200000000001E-3</c:v>
                </c:pt>
                <c:pt idx="5" formatCode="General">
                  <c:v>1.3887200000000001E-2</c:v>
                </c:pt>
                <c:pt idx="6" formatCode="General">
                  <c:v>2.8848800000000001E-2</c:v>
                </c:pt>
                <c:pt idx="7" formatCode="General">
                  <c:v>5.1604299999999999E-2</c:v>
                </c:pt>
              </c:numCache>
            </c:numRef>
          </c:yVal>
          <c:smooth val="0"/>
          <c:extLst>
            <c:ext xmlns:c16="http://schemas.microsoft.com/office/drawing/2014/chart" uri="{C3380CC4-5D6E-409C-BE32-E72D297353CC}">
              <c16:uniqueId val="{00000000-99C8-401A-9AF7-9AACB3CF9C3B}"/>
            </c:ext>
          </c:extLst>
        </c:ser>
        <c:dLbls>
          <c:showLegendKey val="0"/>
          <c:showVal val="0"/>
          <c:showCatName val="0"/>
          <c:showSerName val="0"/>
          <c:showPercent val="0"/>
          <c:showBubbleSize val="0"/>
        </c:dLbls>
        <c:axId val="1594420607"/>
        <c:axId val="1587618207"/>
      </c:scatterChart>
      <c:valAx>
        <c:axId val="1594420607"/>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18207"/>
        <c:crosses val="autoZero"/>
        <c:crossBetween val="midCat"/>
      </c:valAx>
      <c:valAx>
        <c:axId val="1587618207"/>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42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58Ni(n,p)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numRef>
              <c:f>'xsecs on Ni'!$G$3:$G$29</c:f>
              <c:numCache>
                <c:formatCode>General</c:formatCode>
                <c:ptCount val="27"/>
                <c:pt idx="0">
                  <c:v>1000000</c:v>
                </c:pt>
                <c:pt idx="1">
                  <c:v>1500000</c:v>
                </c:pt>
                <c:pt idx="2">
                  <c:v>2000000</c:v>
                </c:pt>
                <c:pt idx="3">
                  <c:v>2500000</c:v>
                </c:pt>
                <c:pt idx="4">
                  <c:v>3000000</c:v>
                </c:pt>
                <c:pt idx="5">
                  <c:v>3500000</c:v>
                </c:pt>
                <c:pt idx="6">
                  <c:v>4000000</c:v>
                </c:pt>
                <c:pt idx="7">
                  <c:v>4500000</c:v>
                </c:pt>
                <c:pt idx="8">
                  <c:v>5000000</c:v>
                </c:pt>
                <c:pt idx="9">
                  <c:v>5500000</c:v>
                </c:pt>
                <c:pt idx="10">
                  <c:v>6000000</c:v>
                </c:pt>
                <c:pt idx="11">
                  <c:v>6500000</c:v>
                </c:pt>
                <c:pt idx="12">
                  <c:v>7000000</c:v>
                </c:pt>
                <c:pt idx="13">
                  <c:v>7500000</c:v>
                </c:pt>
                <c:pt idx="14">
                  <c:v>8000000</c:v>
                </c:pt>
                <c:pt idx="15">
                  <c:v>8500000</c:v>
                </c:pt>
                <c:pt idx="16">
                  <c:v>9000000</c:v>
                </c:pt>
                <c:pt idx="17" formatCode="0.00E+00">
                  <c:v>10000000</c:v>
                </c:pt>
                <c:pt idx="18" formatCode="0.00E+00">
                  <c:v>10500000</c:v>
                </c:pt>
                <c:pt idx="19" formatCode="0.00E+00">
                  <c:v>11500000</c:v>
                </c:pt>
                <c:pt idx="20" formatCode="0.00E+00">
                  <c:v>12000000</c:v>
                </c:pt>
                <c:pt idx="21" formatCode="0.00E+00">
                  <c:v>12500000</c:v>
                </c:pt>
                <c:pt idx="22" formatCode="0.00E+00">
                  <c:v>13000000</c:v>
                </c:pt>
                <c:pt idx="23" formatCode="0.00E+00">
                  <c:v>14500000</c:v>
                </c:pt>
                <c:pt idx="24" formatCode="0.00E+00">
                  <c:v>16000000</c:v>
                </c:pt>
                <c:pt idx="25" formatCode="0.00E+00">
                  <c:v>17500000</c:v>
                </c:pt>
                <c:pt idx="26" formatCode="0.00E+00">
                  <c:v>20000000</c:v>
                </c:pt>
              </c:numCache>
            </c:numRef>
          </c:xVal>
          <c:yVal>
            <c:numRef>
              <c:f>'xsecs on Ni'!$H$3:$H$29</c:f>
              <c:numCache>
                <c:formatCode>General</c:formatCode>
                <c:ptCount val="27"/>
                <c:pt idx="0">
                  <c:v>1.5877E-3</c:v>
                </c:pt>
                <c:pt idx="1">
                  <c:v>1.3754000000000001E-2</c:v>
                </c:pt>
                <c:pt idx="2">
                  <c:v>3.9363000000000002E-2</c:v>
                </c:pt>
                <c:pt idx="3">
                  <c:v>0.10854</c:v>
                </c:pt>
                <c:pt idx="4">
                  <c:v>0.19456999999999999</c:v>
                </c:pt>
                <c:pt idx="5">
                  <c:v>0.27562999999999999</c:v>
                </c:pt>
                <c:pt idx="6">
                  <c:v>0.35607</c:v>
                </c:pt>
                <c:pt idx="7">
                  <c:v>0.40554000000000001</c:v>
                </c:pt>
                <c:pt idx="8">
                  <c:v>0.44473000000000001</c:v>
                </c:pt>
                <c:pt idx="9">
                  <c:v>0.51163000000000003</c:v>
                </c:pt>
                <c:pt idx="10">
                  <c:v>0.57999999999999996</c:v>
                </c:pt>
                <c:pt idx="11">
                  <c:v>0.60599999999999998</c:v>
                </c:pt>
                <c:pt idx="12">
                  <c:v>0.61499999999999999</c:v>
                </c:pt>
                <c:pt idx="13">
                  <c:v>0.622</c:v>
                </c:pt>
                <c:pt idx="14">
                  <c:v>0.627</c:v>
                </c:pt>
                <c:pt idx="15">
                  <c:v>0.628</c:v>
                </c:pt>
                <c:pt idx="16">
                  <c:v>0.627</c:v>
                </c:pt>
                <c:pt idx="17">
                  <c:v>0.61299999999999999</c:v>
                </c:pt>
                <c:pt idx="18">
                  <c:v>0.60499999999999998</c:v>
                </c:pt>
                <c:pt idx="19">
                  <c:v>0.57499999999999996</c:v>
                </c:pt>
                <c:pt idx="20">
                  <c:v>0.55200000000000005</c:v>
                </c:pt>
                <c:pt idx="21">
                  <c:v>0.51607000000000003</c:v>
                </c:pt>
                <c:pt idx="22">
                  <c:v>0.47899999999999998</c:v>
                </c:pt>
                <c:pt idx="23">
                  <c:v>0.3216</c:v>
                </c:pt>
                <c:pt idx="24">
                  <c:v>0.18990000000000001</c:v>
                </c:pt>
                <c:pt idx="25">
                  <c:v>0.1211</c:v>
                </c:pt>
                <c:pt idx="26">
                  <c:v>7.2720000000000007E-2</c:v>
                </c:pt>
              </c:numCache>
            </c:numRef>
          </c:yVal>
          <c:smooth val="0"/>
          <c:extLst>
            <c:ext xmlns:c16="http://schemas.microsoft.com/office/drawing/2014/chart" uri="{C3380CC4-5D6E-409C-BE32-E72D297353CC}">
              <c16:uniqueId val="{00000000-563C-40C5-A45E-4505103C8DB3}"/>
            </c:ext>
          </c:extLst>
        </c:ser>
        <c:dLbls>
          <c:showLegendKey val="0"/>
          <c:showVal val="0"/>
          <c:showCatName val="0"/>
          <c:showSerName val="0"/>
          <c:showPercent val="0"/>
          <c:showBubbleSize val="0"/>
        </c:dLbls>
        <c:axId val="1827909423"/>
        <c:axId val="1723430463"/>
      </c:scatterChart>
      <c:valAx>
        <c:axId val="1827909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30463"/>
        <c:crosses val="autoZero"/>
        <c:crossBetween val="midCat"/>
      </c:valAx>
      <c:valAx>
        <c:axId val="17234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09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58Ni(n,np)</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Ni'!$J$3:$J$11</c:f>
              <c:numCache>
                <c:formatCode>0.00E+00</c:formatCode>
                <c:ptCount val="9"/>
                <c:pt idx="0" formatCode="General">
                  <c:v>9500000</c:v>
                </c:pt>
                <c:pt idx="1">
                  <c:v>10000000</c:v>
                </c:pt>
                <c:pt idx="2">
                  <c:v>11000000</c:v>
                </c:pt>
                <c:pt idx="3">
                  <c:v>12000000</c:v>
                </c:pt>
                <c:pt idx="4">
                  <c:v>13000000</c:v>
                </c:pt>
                <c:pt idx="5">
                  <c:v>14500000</c:v>
                </c:pt>
                <c:pt idx="6">
                  <c:v>16000000</c:v>
                </c:pt>
                <c:pt idx="7">
                  <c:v>17500000</c:v>
                </c:pt>
                <c:pt idx="8">
                  <c:v>20000000</c:v>
                </c:pt>
              </c:numCache>
            </c:numRef>
          </c:xVal>
          <c:yVal>
            <c:numRef>
              <c:f>'xsecs on Ni'!$K$3:$K$11</c:f>
              <c:numCache>
                <c:formatCode>General</c:formatCode>
                <c:ptCount val="9"/>
                <c:pt idx="0" formatCode="0.00E+00">
                  <c:v>1.187E-4</c:v>
                </c:pt>
                <c:pt idx="1">
                  <c:v>5.8206000000000004E-3</c:v>
                </c:pt>
                <c:pt idx="2">
                  <c:v>8.5180000000000006E-2</c:v>
                </c:pt>
                <c:pt idx="3">
                  <c:v>0.24481</c:v>
                </c:pt>
                <c:pt idx="4">
                  <c:v>0.43159999999999998</c:v>
                </c:pt>
                <c:pt idx="5">
                  <c:v>0.64617999999999998</c:v>
                </c:pt>
                <c:pt idx="6">
                  <c:v>0.77124000000000004</c:v>
                </c:pt>
                <c:pt idx="7">
                  <c:v>0.82779000000000003</c:v>
                </c:pt>
                <c:pt idx="8">
                  <c:v>0.84521000000000002</c:v>
                </c:pt>
              </c:numCache>
            </c:numRef>
          </c:yVal>
          <c:smooth val="0"/>
          <c:extLst>
            <c:ext xmlns:c16="http://schemas.microsoft.com/office/drawing/2014/chart" uri="{C3380CC4-5D6E-409C-BE32-E72D297353CC}">
              <c16:uniqueId val="{00000000-CBC0-4FE8-ACF0-FEDCF1E92A30}"/>
            </c:ext>
          </c:extLst>
        </c:ser>
        <c:dLbls>
          <c:showLegendKey val="0"/>
          <c:showVal val="0"/>
          <c:showCatName val="0"/>
          <c:showSerName val="0"/>
          <c:showPercent val="0"/>
          <c:showBubbleSize val="0"/>
        </c:dLbls>
        <c:axId val="1827921823"/>
        <c:axId val="1497011663"/>
      </c:scatterChart>
      <c:valAx>
        <c:axId val="1827921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011663"/>
        <c:crosses val="autoZero"/>
        <c:crossBetween val="midCat"/>
      </c:valAx>
      <c:valAx>
        <c:axId val="149701166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21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60Ni(n,a)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Ni'!$M$19:$M$117</c:f>
              <c:numCache>
                <c:formatCode>General</c:formatCode>
                <c:ptCount val="99"/>
                <c:pt idx="0">
                  <c:v>1.77523E-3</c:v>
                </c:pt>
                <c:pt idx="1">
                  <c:v>3.62657E-3</c:v>
                </c:pt>
                <c:pt idx="2">
                  <c:v>6.1969399999999997E-3</c:v>
                </c:pt>
                <c:pt idx="3">
                  <c:v>1.0589100000000001E-2</c:v>
                </c:pt>
                <c:pt idx="4">
                  <c:v>2.1632200000000001E-2</c:v>
                </c:pt>
                <c:pt idx="5">
                  <c:v>2.53E-2</c:v>
                </c:pt>
                <c:pt idx="6">
                  <c:v>2000000</c:v>
                </c:pt>
                <c:pt idx="7">
                  <c:v>2250000</c:v>
                </c:pt>
                <c:pt idx="8">
                  <c:v>2500000</c:v>
                </c:pt>
                <c:pt idx="9">
                  <c:v>2750000</c:v>
                </c:pt>
                <c:pt idx="10">
                  <c:v>3000000</c:v>
                </c:pt>
                <c:pt idx="11">
                  <c:v>3500000</c:v>
                </c:pt>
                <c:pt idx="12">
                  <c:v>4000000</c:v>
                </c:pt>
                <c:pt idx="13">
                  <c:v>4500000</c:v>
                </c:pt>
                <c:pt idx="14">
                  <c:v>5000000</c:v>
                </c:pt>
                <c:pt idx="15">
                  <c:v>5500000</c:v>
                </c:pt>
                <c:pt idx="16">
                  <c:v>6062500</c:v>
                </c:pt>
                <c:pt idx="17">
                  <c:v>6687500</c:v>
                </c:pt>
                <c:pt idx="18">
                  <c:v>7125000</c:v>
                </c:pt>
                <c:pt idx="19">
                  <c:v>7625000</c:v>
                </c:pt>
                <c:pt idx="20">
                  <c:v>8250000</c:v>
                </c:pt>
                <c:pt idx="21">
                  <c:v>9000000</c:v>
                </c:pt>
                <c:pt idx="22" formatCode="0.00E+00">
                  <c:v>10000000</c:v>
                </c:pt>
                <c:pt idx="23" formatCode="0.00E+00">
                  <c:v>12000000</c:v>
                </c:pt>
                <c:pt idx="24" formatCode="0.00E+00">
                  <c:v>13250000</c:v>
                </c:pt>
                <c:pt idx="25" formatCode="0.00E+00">
                  <c:v>14500000</c:v>
                </c:pt>
                <c:pt idx="26" formatCode="0.00E+00">
                  <c:v>17500000</c:v>
                </c:pt>
                <c:pt idx="27" formatCode="0.00E+00">
                  <c:v>19999700</c:v>
                </c:pt>
                <c:pt idx="28" formatCode="0.00E+00">
                  <c:v>19999800</c:v>
                </c:pt>
                <c:pt idx="29" formatCode="0.00E+00">
                  <c:v>19999800</c:v>
                </c:pt>
                <c:pt idx="30" formatCode="0.00E+00">
                  <c:v>19999900</c:v>
                </c:pt>
                <c:pt idx="31" formatCode="0.00E+00">
                  <c:v>20000000</c:v>
                </c:pt>
                <c:pt idx="32" formatCode="0.00E+00">
                  <c:v>20000100</c:v>
                </c:pt>
                <c:pt idx="33" formatCode="0.00E+00">
                  <c:v>20000100</c:v>
                </c:pt>
                <c:pt idx="34" formatCode="0.00E+00">
                  <c:v>20000100</c:v>
                </c:pt>
                <c:pt idx="35" formatCode="0.00E+00">
                  <c:v>20000200</c:v>
                </c:pt>
                <c:pt idx="36" formatCode="0.00E+00">
                  <c:v>20000200</c:v>
                </c:pt>
                <c:pt idx="37" formatCode="0.00E+00">
                  <c:v>20000200</c:v>
                </c:pt>
                <c:pt idx="38" formatCode="0.00E+00">
                  <c:v>20000200</c:v>
                </c:pt>
                <c:pt idx="39" formatCode="0.00E+00">
                  <c:v>20000200</c:v>
                </c:pt>
                <c:pt idx="40" formatCode="0.00E+00">
                  <c:v>20000300</c:v>
                </c:pt>
                <c:pt idx="41" formatCode="0.00E+00">
                  <c:v>20000300</c:v>
                </c:pt>
                <c:pt idx="42" formatCode="0.00E+00">
                  <c:v>20000300</c:v>
                </c:pt>
                <c:pt idx="43" formatCode="0.00E+00">
                  <c:v>20000300</c:v>
                </c:pt>
                <c:pt idx="44" formatCode="0.00E+00">
                  <c:v>20000300</c:v>
                </c:pt>
                <c:pt idx="45" formatCode="0.00E+00">
                  <c:v>20000300</c:v>
                </c:pt>
                <c:pt idx="46" formatCode="0.00E+00">
                  <c:v>20000400</c:v>
                </c:pt>
                <c:pt idx="47" formatCode="0.00E+00">
                  <c:v>20000400</c:v>
                </c:pt>
                <c:pt idx="48" formatCode="0.00E+00">
                  <c:v>20000400</c:v>
                </c:pt>
                <c:pt idx="49" formatCode="0.00E+00">
                  <c:v>20000400</c:v>
                </c:pt>
                <c:pt idx="50" formatCode="0.00E+00">
                  <c:v>20000400</c:v>
                </c:pt>
                <c:pt idx="51" formatCode="0.00E+00">
                  <c:v>20000400</c:v>
                </c:pt>
                <c:pt idx="52" formatCode="0.00E+00">
                  <c:v>20000400</c:v>
                </c:pt>
                <c:pt idx="53" formatCode="0.00E+00">
                  <c:v>20000400</c:v>
                </c:pt>
                <c:pt idx="54" formatCode="0.00E+00">
                  <c:v>20000400</c:v>
                </c:pt>
                <c:pt idx="55" formatCode="0.00E+00">
                  <c:v>20000500</c:v>
                </c:pt>
                <c:pt idx="56" formatCode="0.00E+00">
                  <c:v>20000500</c:v>
                </c:pt>
                <c:pt idx="57" formatCode="0.00E+00">
                  <c:v>20000500</c:v>
                </c:pt>
                <c:pt idx="58" formatCode="0.00E+00">
                  <c:v>20000500</c:v>
                </c:pt>
                <c:pt idx="59" formatCode="0.00E+00">
                  <c:v>20000500</c:v>
                </c:pt>
                <c:pt idx="60" formatCode="0.00E+00">
                  <c:v>20000500</c:v>
                </c:pt>
                <c:pt idx="61" formatCode="0.00E+00">
                  <c:v>20000500</c:v>
                </c:pt>
                <c:pt idx="62" formatCode="0.00E+00">
                  <c:v>20000500</c:v>
                </c:pt>
                <c:pt idx="63" formatCode="0.00E+00">
                  <c:v>20000500</c:v>
                </c:pt>
                <c:pt idx="64" formatCode="0.00E+00">
                  <c:v>20000500</c:v>
                </c:pt>
                <c:pt idx="65" formatCode="0.00E+00">
                  <c:v>20000500</c:v>
                </c:pt>
                <c:pt idx="66" formatCode="0.00E+00">
                  <c:v>20000600</c:v>
                </c:pt>
                <c:pt idx="67" formatCode="0.00E+00">
                  <c:v>20000600</c:v>
                </c:pt>
                <c:pt idx="68" formatCode="0.00E+00">
                  <c:v>20000600</c:v>
                </c:pt>
                <c:pt idx="69" formatCode="0.00E+00">
                  <c:v>20000600</c:v>
                </c:pt>
                <c:pt idx="70" formatCode="0.00E+00">
                  <c:v>20000600</c:v>
                </c:pt>
                <c:pt idx="71" formatCode="0.00E+00">
                  <c:v>20000600</c:v>
                </c:pt>
                <c:pt idx="72" formatCode="0.00E+00">
                  <c:v>20000600</c:v>
                </c:pt>
                <c:pt idx="73" formatCode="0.00E+00">
                  <c:v>20000600</c:v>
                </c:pt>
                <c:pt idx="74" formatCode="0.00E+00">
                  <c:v>20000600</c:v>
                </c:pt>
                <c:pt idx="75" formatCode="0.00E+00">
                  <c:v>20000600</c:v>
                </c:pt>
                <c:pt idx="76" formatCode="0.00E+00">
                  <c:v>20000600</c:v>
                </c:pt>
                <c:pt idx="77" formatCode="0.00E+00">
                  <c:v>20000600</c:v>
                </c:pt>
                <c:pt idx="78" formatCode="0.00E+00">
                  <c:v>20000600</c:v>
                </c:pt>
                <c:pt idx="79" formatCode="0.00E+00">
                  <c:v>20000700</c:v>
                </c:pt>
                <c:pt idx="80" formatCode="0.00E+00">
                  <c:v>20000700</c:v>
                </c:pt>
                <c:pt idx="81" formatCode="0.00E+00">
                  <c:v>20000700</c:v>
                </c:pt>
                <c:pt idx="82" formatCode="0.00E+00">
                  <c:v>20000700</c:v>
                </c:pt>
                <c:pt idx="83" formatCode="0.00E+00">
                  <c:v>20000700</c:v>
                </c:pt>
                <c:pt idx="84" formatCode="0.00E+00">
                  <c:v>20000700</c:v>
                </c:pt>
                <c:pt idx="85" formatCode="0.00E+00">
                  <c:v>20000700</c:v>
                </c:pt>
                <c:pt idx="86" formatCode="0.00E+00">
                  <c:v>20000700</c:v>
                </c:pt>
                <c:pt idx="87" formatCode="0.00E+00">
                  <c:v>20000700</c:v>
                </c:pt>
                <c:pt idx="88" formatCode="0.00E+00">
                  <c:v>20000700</c:v>
                </c:pt>
                <c:pt idx="89" formatCode="0.00E+00">
                  <c:v>20000700</c:v>
                </c:pt>
                <c:pt idx="90" formatCode="0.00E+00">
                  <c:v>20000700</c:v>
                </c:pt>
                <c:pt idx="91" formatCode="0.00E+00">
                  <c:v>20000700</c:v>
                </c:pt>
                <c:pt idx="92" formatCode="0.00E+00">
                  <c:v>20000700</c:v>
                </c:pt>
                <c:pt idx="93" formatCode="0.00E+00">
                  <c:v>20000700</c:v>
                </c:pt>
                <c:pt idx="94" formatCode="0.00E+00">
                  <c:v>20000700</c:v>
                </c:pt>
                <c:pt idx="95" formatCode="0.00E+00">
                  <c:v>20000800</c:v>
                </c:pt>
                <c:pt idx="96" formatCode="0.00E+00">
                  <c:v>20000800</c:v>
                </c:pt>
                <c:pt idx="97" formatCode="0.00E+00">
                  <c:v>20000800</c:v>
                </c:pt>
                <c:pt idx="98" formatCode="0.00E+00">
                  <c:v>20000800</c:v>
                </c:pt>
              </c:numCache>
            </c:numRef>
          </c:xVal>
          <c:yVal>
            <c:numRef>
              <c:f>'xsecs on Ni'!$N$19:$N$117</c:f>
              <c:numCache>
                <c:formatCode>0.00E+00</c:formatCode>
                <c:ptCount val="99"/>
                <c:pt idx="0">
                  <c:v>9.1436999999999998E-17</c:v>
                </c:pt>
                <c:pt idx="1">
                  <c:v>1.6031000000000001E-16</c:v>
                </c:pt>
                <c:pt idx="2">
                  <c:v>2.6715999999999999E-16</c:v>
                </c:pt>
                <c:pt idx="3">
                  <c:v>4.7063000000000002E-16</c:v>
                </c:pt>
                <c:pt idx="4">
                  <c:v>1.046E-15</c:v>
                </c:pt>
                <c:pt idx="5">
                  <c:v>1.2339E-15</c:v>
                </c:pt>
                <c:pt idx="6">
                  <c:v>9.3185199999999995E-8</c:v>
                </c:pt>
                <c:pt idx="7">
                  <c:v>1.26458E-6</c:v>
                </c:pt>
                <c:pt idx="8">
                  <c:v>4.9467999999999998E-6</c:v>
                </c:pt>
                <c:pt idx="9">
                  <c:v>1.53313E-5</c:v>
                </c:pt>
                <c:pt idx="10">
                  <c:v>4.2886999999999998E-5</c:v>
                </c:pt>
                <c:pt idx="11">
                  <c:v>2.2118800000000001E-4</c:v>
                </c:pt>
                <c:pt idx="12">
                  <c:v>7.9798499999999997E-4</c:v>
                </c:pt>
                <c:pt idx="13" formatCode="General">
                  <c:v>2.3278999999999999E-3</c:v>
                </c:pt>
                <c:pt idx="14" formatCode="General">
                  <c:v>5.8550499999999997E-3</c:v>
                </c:pt>
                <c:pt idx="15" formatCode="General">
                  <c:v>1.2309199999999999E-2</c:v>
                </c:pt>
                <c:pt idx="16" formatCode="General">
                  <c:v>2.32756E-2</c:v>
                </c:pt>
                <c:pt idx="17" formatCode="General">
                  <c:v>3.69535E-2</c:v>
                </c:pt>
                <c:pt idx="18" formatCode="General">
                  <c:v>4.5260300000000003E-2</c:v>
                </c:pt>
                <c:pt idx="19" formatCode="General">
                  <c:v>5.2394000000000003E-2</c:v>
                </c:pt>
                <c:pt idx="20" formatCode="General">
                  <c:v>5.7993500000000003E-2</c:v>
                </c:pt>
                <c:pt idx="21" formatCode="General">
                  <c:v>6.1491900000000002E-2</c:v>
                </c:pt>
                <c:pt idx="22" formatCode="General">
                  <c:v>6.2964999999999993E-2</c:v>
                </c:pt>
                <c:pt idx="23" formatCode="General">
                  <c:v>6.3070000000000001E-2</c:v>
                </c:pt>
                <c:pt idx="24" formatCode="General">
                  <c:v>6.1683000000000002E-2</c:v>
                </c:pt>
                <c:pt idx="25" formatCode="General">
                  <c:v>5.67678E-2</c:v>
                </c:pt>
                <c:pt idx="26" formatCode="General">
                  <c:v>2.8621199999999999E-2</c:v>
                </c:pt>
                <c:pt idx="27" formatCode="General">
                  <c:v>1.2232099999999999E-2</c:v>
                </c:pt>
                <c:pt idx="28" formatCode="General">
                  <c:v>1.0910899999999999E-2</c:v>
                </c:pt>
                <c:pt idx="29" formatCode="General">
                  <c:v>1.1875699999999999E-2</c:v>
                </c:pt>
                <c:pt idx="30" formatCode="General">
                  <c:v>9.3103999999999999E-3</c:v>
                </c:pt>
                <c:pt idx="31" formatCode="General">
                  <c:v>6.71348E-3</c:v>
                </c:pt>
                <c:pt idx="32" formatCode="General">
                  <c:v>3.85155E-3</c:v>
                </c:pt>
                <c:pt idx="33" formatCode="General">
                  <c:v>2.6092799999999998E-3</c:v>
                </c:pt>
                <c:pt idx="34" formatCode="General">
                  <c:v>1.8752599999999999E-3</c:v>
                </c:pt>
                <c:pt idx="35">
                  <c:v>3.9985299999999998E-4</c:v>
                </c:pt>
                <c:pt idx="36">
                  <c:v>5.4343999999999996E-4</c:v>
                </c:pt>
                <c:pt idx="37">
                  <c:v>7.2598599999999997E-4</c:v>
                </c:pt>
                <c:pt idx="38">
                  <c:v>9.7949800000000009E-4</c:v>
                </c:pt>
                <c:pt idx="39" formatCode="General">
                  <c:v>1.3589400000000001E-3</c:v>
                </c:pt>
                <c:pt idx="40">
                  <c:v>2.9804099999999997E-4</c:v>
                </c:pt>
                <c:pt idx="41">
                  <c:v>2.1936300000000001E-4</c:v>
                </c:pt>
                <c:pt idx="42">
                  <c:v>1.65141E-4</c:v>
                </c:pt>
                <c:pt idx="43">
                  <c:v>1.2290700000000001E-4</c:v>
                </c:pt>
                <c:pt idx="44">
                  <c:v>9.3900299999999999E-5</c:v>
                </c:pt>
                <c:pt idx="45">
                  <c:v>7.1253600000000005E-5</c:v>
                </c:pt>
                <c:pt idx="46">
                  <c:v>5.7557200000000003E-6</c:v>
                </c:pt>
                <c:pt idx="47">
                  <c:v>7.5652300000000004E-6</c:v>
                </c:pt>
                <c:pt idx="48">
                  <c:v>1.01481E-5</c:v>
                </c:pt>
                <c:pt idx="49">
                  <c:v>1.3521599999999999E-5</c:v>
                </c:pt>
                <c:pt idx="50">
                  <c:v>1.7895999999999999E-5</c:v>
                </c:pt>
                <c:pt idx="51">
                  <c:v>2.3470899999999999E-5</c:v>
                </c:pt>
                <c:pt idx="52">
                  <c:v>3.0725800000000003E-5</c:v>
                </c:pt>
                <c:pt idx="53">
                  <c:v>3.9860300000000002E-5</c:v>
                </c:pt>
                <c:pt idx="54">
                  <c:v>5.3473200000000002E-5</c:v>
                </c:pt>
                <c:pt idx="55">
                  <c:v>2.6895300000000001E-7</c:v>
                </c:pt>
                <c:pt idx="56">
                  <c:v>3.5315800000000002E-7</c:v>
                </c:pt>
                <c:pt idx="57">
                  <c:v>4.6193800000000002E-7</c:v>
                </c:pt>
                <c:pt idx="58">
                  <c:v>6.0189700000000003E-7</c:v>
                </c:pt>
                <c:pt idx="59">
                  <c:v>8.0319800000000004E-7</c:v>
                </c:pt>
                <c:pt idx="60">
                  <c:v>1.06678E-6</c:v>
                </c:pt>
                <c:pt idx="61">
                  <c:v>1.4143899999999999E-6</c:v>
                </c:pt>
                <c:pt idx="62">
                  <c:v>1.8608400000000001E-6</c:v>
                </c:pt>
                <c:pt idx="63">
                  <c:v>2.4437500000000001E-6</c:v>
                </c:pt>
                <c:pt idx="64">
                  <c:v>4.3425299999999999E-6</c:v>
                </c:pt>
                <c:pt idx="65">
                  <c:v>3.2575999999999999E-6</c:v>
                </c:pt>
                <c:pt idx="66">
                  <c:v>2.3126199999999999E-8</c:v>
                </c:pt>
                <c:pt idx="67">
                  <c:v>1.75526E-8</c:v>
                </c:pt>
                <c:pt idx="68">
                  <c:v>1.3280800000000001E-8</c:v>
                </c:pt>
                <c:pt idx="69">
                  <c:v>1.00554E-8</c:v>
                </c:pt>
                <c:pt idx="70">
                  <c:v>7.5612900000000005E-9</c:v>
                </c:pt>
                <c:pt idx="71">
                  <c:v>3.9630200000000002E-8</c:v>
                </c:pt>
                <c:pt idx="72">
                  <c:v>3.0374999999999999E-8</c:v>
                </c:pt>
                <c:pt idx="73">
                  <c:v>2.0403400000000001E-7</c:v>
                </c:pt>
                <c:pt idx="74">
                  <c:v>5.1731899999999998E-8</c:v>
                </c:pt>
                <c:pt idx="75">
                  <c:v>6.7085200000000006E-8</c:v>
                </c:pt>
                <c:pt idx="76">
                  <c:v>8.7032700000000006E-8</c:v>
                </c:pt>
                <c:pt idx="77">
                  <c:v>1.16067E-7</c:v>
                </c:pt>
                <c:pt idx="78">
                  <c:v>1.54187E-7</c:v>
                </c:pt>
                <c:pt idx="79">
                  <c:v>5.3777999999999998E-10</c:v>
                </c:pt>
                <c:pt idx="80">
                  <c:v>4.0738999999999998E-10</c:v>
                </c:pt>
                <c:pt idx="81">
                  <c:v>3.0918000000000001E-10</c:v>
                </c:pt>
                <c:pt idx="82">
                  <c:v>2.3309000000000002E-10</c:v>
                </c:pt>
                <c:pt idx="83">
                  <c:v>1.7606000000000001E-10</c:v>
                </c:pt>
                <c:pt idx="84">
                  <c:v>1.3799000000000001E-10</c:v>
                </c:pt>
                <c:pt idx="85">
                  <c:v>1.0795999999999999E-10</c:v>
                </c:pt>
                <c:pt idx="86">
                  <c:v>9.2267999999999996E-10</c:v>
                </c:pt>
                <c:pt idx="87">
                  <c:v>7.0232000000000001E-10</c:v>
                </c:pt>
                <c:pt idx="88">
                  <c:v>1.20432E-9</c:v>
                </c:pt>
                <c:pt idx="89">
                  <c:v>5.6900400000000003E-9</c:v>
                </c:pt>
                <c:pt idx="90">
                  <c:v>4.42144E-9</c:v>
                </c:pt>
                <c:pt idx="91">
                  <c:v>3.4276300000000001E-9</c:v>
                </c:pt>
                <c:pt idx="92">
                  <c:v>2.6404600000000002E-9</c:v>
                </c:pt>
                <c:pt idx="93">
                  <c:v>2.0373E-9</c:v>
                </c:pt>
                <c:pt idx="94">
                  <c:v>1.56822E-9</c:v>
                </c:pt>
                <c:pt idx="95">
                  <c:v>9.1713999999999995E-11</c:v>
                </c:pt>
                <c:pt idx="96">
                  <c:v>7.7851000000000003E-11</c:v>
                </c:pt>
                <c:pt idx="97">
                  <c:v>2.0222999999999999E-11</c:v>
                </c:pt>
                <c:pt idx="98">
                  <c:v>1.1614000000000001E-12</c:v>
                </c:pt>
              </c:numCache>
            </c:numRef>
          </c:yVal>
          <c:smooth val="0"/>
          <c:extLst>
            <c:ext xmlns:c16="http://schemas.microsoft.com/office/drawing/2014/chart" uri="{C3380CC4-5D6E-409C-BE32-E72D297353CC}">
              <c16:uniqueId val="{00000000-91BE-41E8-976B-D711AEECCE9E}"/>
            </c:ext>
          </c:extLst>
        </c:ser>
        <c:dLbls>
          <c:showLegendKey val="0"/>
          <c:showVal val="0"/>
          <c:showCatName val="0"/>
          <c:showSerName val="0"/>
          <c:showPercent val="0"/>
          <c:showBubbleSize val="0"/>
        </c:dLbls>
        <c:axId val="1729543039"/>
        <c:axId val="1729206175"/>
      </c:scatterChart>
      <c:valAx>
        <c:axId val="172954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06175"/>
        <c:crosses val="autoZero"/>
        <c:crossBetween val="midCat"/>
      </c:valAx>
      <c:valAx>
        <c:axId val="1729206175"/>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4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60Ni(n,na)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Ni'!$P$3:$P$10</c:f>
              <c:numCache>
                <c:formatCode>0.00E+00</c:formatCode>
                <c:ptCount val="8"/>
                <c:pt idx="0">
                  <c:v>10000000</c:v>
                </c:pt>
                <c:pt idx="1">
                  <c:v>11000000</c:v>
                </c:pt>
                <c:pt idx="2">
                  <c:v>12000000</c:v>
                </c:pt>
                <c:pt idx="3">
                  <c:v>13000000</c:v>
                </c:pt>
                <c:pt idx="4">
                  <c:v>14500000</c:v>
                </c:pt>
                <c:pt idx="5">
                  <c:v>16000000</c:v>
                </c:pt>
                <c:pt idx="6">
                  <c:v>17500000</c:v>
                </c:pt>
                <c:pt idx="7">
                  <c:v>20000000</c:v>
                </c:pt>
              </c:numCache>
            </c:numRef>
          </c:xVal>
          <c:yVal>
            <c:numRef>
              <c:f>'xsecs on Ni'!$Q$3:$Q$10</c:f>
              <c:numCache>
                <c:formatCode>0.00E+00</c:formatCode>
                <c:ptCount val="8"/>
                <c:pt idx="0">
                  <c:v>5.6237000000000003E-7</c:v>
                </c:pt>
                <c:pt idx="1">
                  <c:v>1.5957999999999999E-4</c:v>
                </c:pt>
                <c:pt idx="2" formatCode="General">
                  <c:v>2.4686999999999999E-3</c:v>
                </c:pt>
                <c:pt idx="3" formatCode="General">
                  <c:v>4.3968000000000002E-3</c:v>
                </c:pt>
                <c:pt idx="4" formatCode="General">
                  <c:v>1.2186000000000001E-2</c:v>
                </c:pt>
                <c:pt idx="5" formatCode="General">
                  <c:v>3.0866999999999999E-2</c:v>
                </c:pt>
                <c:pt idx="6" formatCode="General">
                  <c:v>5.2540999999999997E-2</c:v>
                </c:pt>
                <c:pt idx="7" formatCode="General">
                  <c:v>8.4716E-2</c:v>
                </c:pt>
              </c:numCache>
            </c:numRef>
          </c:yVal>
          <c:smooth val="0"/>
          <c:extLst>
            <c:ext xmlns:c16="http://schemas.microsoft.com/office/drawing/2014/chart" uri="{C3380CC4-5D6E-409C-BE32-E72D297353CC}">
              <c16:uniqueId val="{00000000-7E9C-4556-9E92-0BA5BFB9BA61}"/>
            </c:ext>
          </c:extLst>
        </c:ser>
        <c:dLbls>
          <c:showLegendKey val="0"/>
          <c:showVal val="0"/>
          <c:showCatName val="0"/>
          <c:showSerName val="0"/>
          <c:showPercent val="0"/>
          <c:showBubbleSize val="0"/>
        </c:dLbls>
        <c:axId val="1729524639"/>
        <c:axId val="1729195775"/>
      </c:scatterChart>
      <c:valAx>
        <c:axId val="1729524639"/>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195775"/>
        <c:crosses val="autoZero"/>
        <c:crossBetween val="midCat"/>
      </c:valAx>
      <c:valAx>
        <c:axId val="1729195775"/>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524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60Ni(n,p)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Ni'!$S$3:$S$24</c:f>
              <c:numCache>
                <c:formatCode>General</c:formatCode>
                <c:ptCount val="22"/>
                <c:pt idx="0">
                  <c:v>3000000</c:v>
                </c:pt>
                <c:pt idx="1">
                  <c:v>3500000</c:v>
                </c:pt>
                <c:pt idx="2">
                  <c:v>4000000</c:v>
                </c:pt>
                <c:pt idx="3">
                  <c:v>4500000</c:v>
                </c:pt>
                <c:pt idx="4">
                  <c:v>5000000</c:v>
                </c:pt>
                <c:pt idx="5">
                  <c:v>5500000</c:v>
                </c:pt>
                <c:pt idx="6">
                  <c:v>6000000</c:v>
                </c:pt>
                <c:pt idx="7">
                  <c:v>6500000</c:v>
                </c:pt>
                <c:pt idx="8">
                  <c:v>7000000</c:v>
                </c:pt>
                <c:pt idx="9">
                  <c:v>7500000</c:v>
                </c:pt>
                <c:pt idx="10">
                  <c:v>8000000</c:v>
                </c:pt>
                <c:pt idx="11">
                  <c:v>8500000</c:v>
                </c:pt>
                <c:pt idx="12">
                  <c:v>9000000</c:v>
                </c:pt>
                <c:pt idx="13">
                  <c:v>9500000</c:v>
                </c:pt>
                <c:pt idx="14" formatCode="0.00E+00">
                  <c:v>12000000</c:v>
                </c:pt>
                <c:pt idx="15" formatCode="0.00E+00">
                  <c:v>13000000</c:v>
                </c:pt>
                <c:pt idx="16" formatCode="0.00E+00">
                  <c:v>13500000</c:v>
                </c:pt>
                <c:pt idx="17" formatCode="0.00E+00">
                  <c:v>14000000</c:v>
                </c:pt>
                <c:pt idx="18" formatCode="0.00E+00">
                  <c:v>14500000</c:v>
                </c:pt>
                <c:pt idx="19" formatCode="0.00E+00">
                  <c:v>16000000</c:v>
                </c:pt>
                <c:pt idx="20" formatCode="0.00E+00">
                  <c:v>17500000</c:v>
                </c:pt>
                <c:pt idx="21" formatCode="0.00E+00">
                  <c:v>20000000</c:v>
                </c:pt>
              </c:numCache>
            </c:numRef>
          </c:xVal>
          <c:yVal>
            <c:numRef>
              <c:f>'xsecs on Ni'!$T$3:$T$24</c:f>
              <c:numCache>
                <c:formatCode>0.00E+00</c:formatCode>
                <c:ptCount val="22"/>
                <c:pt idx="0">
                  <c:v>7.6374000000000006E-8</c:v>
                </c:pt>
                <c:pt idx="1">
                  <c:v>2.3283000000000001E-5</c:v>
                </c:pt>
                <c:pt idx="2">
                  <c:v>3.7206000000000001E-4</c:v>
                </c:pt>
                <c:pt idx="3" formatCode="General">
                  <c:v>2.1825E-3</c:v>
                </c:pt>
                <c:pt idx="4" formatCode="General">
                  <c:v>7.8758999999999999E-3</c:v>
                </c:pt>
                <c:pt idx="5" formatCode="General">
                  <c:v>1.4999999999999999E-2</c:v>
                </c:pt>
                <c:pt idx="6" formatCode="General">
                  <c:v>2.35E-2</c:v>
                </c:pt>
                <c:pt idx="7" formatCode="General">
                  <c:v>3.4000000000000002E-2</c:v>
                </c:pt>
                <c:pt idx="8" formatCode="General">
                  <c:v>4.3999999999999997E-2</c:v>
                </c:pt>
                <c:pt idx="9" formatCode="General">
                  <c:v>5.6000000000000001E-2</c:v>
                </c:pt>
                <c:pt idx="10" formatCode="General">
                  <c:v>6.5000000000000002E-2</c:v>
                </c:pt>
                <c:pt idx="11" formatCode="General">
                  <c:v>7.4999999999999997E-2</c:v>
                </c:pt>
                <c:pt idx="12" formatCode="General">
                  <c:v>8.3000000000000004E-2</c:v>
                </c:pt>
                <c:pt idx="13" formatCode="General">
                  <c:v>9.2499999999999999E-2</c:v>
                </c:pt>
                <c:pt idx="14" formatCode="General">
                  <c:v>0.13500000000000001</c:v>
                </c:pt>
                <c:pt idx="15" formatCode="General">
                  <c:v>0.14599999999999999</c:v>
                </c:pt>
                <c:pt idx="16" formatCode="General">
                  <c:v>0.14799999999999999</c:v>
                </c:pt>
                <c:pt idx="17" formatCode="General">
                  <c:v>0.14649999999999999</c:v>
                </c:pt>
                <c:pt idx="18" formatCode="General">
                  <c:v>0.14202000000000001</c:v>
                </c:pt>
                <c:pt idx="19" formatCode="General">
                  <c:v>9.819E-2</c:v>
                </c:pt>
                <c:pt idx="20" formatCode="General">
                  <c:v>7.6999999999999999E-2</c:v>
                </c:pt>
                <c:pt idx="21" formatCode="General">
                  <c:v>5.8000000000000003E-2</c:v>
                </c:pt>
              </c:numCache>
            </c:numRef>
          </c:yVal>
          <c:smooth val="0"/>
          <c:extLst>
            <c:ext xmlns:c16="http://schemas.microsoft.com/office/drawing/2014/chart" uri="{C3380CC4-5D6E-409C-BE32-E72D297353CC}">
              <c16:uniqueId val="{00000000-F48F-400E-B5FC-9181B1A301E0}"/>
            </c:ext>
          </c:extLst>
        </c:ser>
        <c:dLbls>
          <c:showLegendKey val="0"/>
          <c:showVal val="0"/>
          <c:showCatName val="0"/>
          <c:showSerName val="0"/>
          <c:showPercent val="0"/>
          <c:showBubbleSize val="0"/>
        </c:dLbls>
        <c:axId val="1726045759"/>
        <c:axId val="1731385807"/>
      </c:scatterChart>
      <c:valAx>
        <c:axId val="1726045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85807"/>
        <c:crosses val="autoZero"/>
        <c:crossBetween val="midCat"/>
      </c:valAx>
      <c:valAx>
        <c:axId val="1731385807"/>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457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60Ni(n,np)</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'xsecs on Ni'!$V$3:$V$9</c:f>
              <c:numCache>
                <c:formatCode>0.00E+00</c:formatCode>
                <c:ptCount val="7"/>
                <c:pt idx="0">
                  <c:v>11000000</c:v>
                </c:pt>
                <c:pt idx="1">
                  <c:v>12000000</c:v>
                </c:pt>
                <c:pt idx="2">
                  <c:v>13000000</c:v>
                </c:pt>
                <c:pt idx="3">
                  <c:v>14500000</c:v>
                </c:pt>
                <c:pt idx="4">
                  <c:v>16000000</c:v>
                </c:pt>
                <c:pt idx="5">
                  <c:v>17500000</c:v>
                </c:pt>
                <c:pt idx="6">
                  <c:v>20000000</c:v>
                </c:pt>
              </c:numCache>
            </c:numRef>
          </c:xVal>
          <c:yVal>
            <c:numRef>
              <c:f>'xsecs on Ni'!$W$3:$W$9</c:f>
              <c:numCache>
                <c:formatCode>General</c:formatCode>
                <c:ptCount val="7"/>
                <c:pt idx="0" formatCode="0.00E+00">
                  <c:v>1.0984000000000001E-4</c:v>
                </c:pt>
                <c:pt idx="1">
                  <c:v>2.1534000000000001E-2</c:v>
                </c:pt>
                <c:pt idx="2">
                  <c:v>6.8988999999999995E-2</c:v>
                </c:pt>
                <c:pt idx="3">
                  <c:v>0.15634000000000001</c:v>
                </c:pt>
                <c:pt idx="4">
                  <c:v>0.24204000000000001</c:v>
                </c:pt>
                <c:pt idx="5">
                  <c:v>0.32049</c:v>
                </c:pt>
                <c:pt idx="6">
                  <c:v>0.41345999999999999</c:v>
                </c:pt>
              </c:numCache>
            </c:numRef>
          </c:yVal>
          <c:smooth val="0"/>
          <c:extLst>
            <c:ext xmlns:c16="http://schemas.microsoft.com/office/drawing/2014/chart" uri="{C3380CC4-5D6E-409C-BE32-E72D297353CC}">
              <c16:uniqueId val="{00000000-702F-41D7-8F44-85433833AFCD}"/>
            </c:ext>
          </c:extLst>
        </c:ser>
        <c:dLbls>
          <c:showLegendKey val="0"/>
          <c:showVal val="0"/>
          <c:showCatName val="0"/>
          <c:showSerName val="0"/>
          <c:showPercent val="0"/>
          <c:showBubbleSize val="0"/>
        </c:dLbls>
        <c:axId val="1443845935"/>
        <c:axId val="1509659295"/>
      </c:scatterChart>
      <c:valAx>
        <c:axId val="1443845935"/>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59295"/>
        <c:crosses val="autoZero"/>
        <c:crossBetween val="midCat"/>
      </c:valAx>
      <c:valAx>
        <c:axId val="1509659295"/>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8459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127000</xdr:rowOff>
    </xdr:from>
    <xdr:to>
      <xdr:col>3</xdr:col>
      <xdr:colOff>1333500</xdr:colOff>
      <xdr:row>28</xdr:row>
      <xdr:rowOff>25400</xdr:rowOff>
    </xdr:to>
    <xdr:graphicFrame macro="">
      <xdr:nvGraphicFramePr>
        <xdr:cNvPr id="2" name="Chart 1">
          <a:extLst>
            <a:ext uri="{FF2B5EF4-FFF2-40B4-BE49-F238E27FC236}">
              <a16:creationId xmlns:a16="http://schemas.microsoft.com/office/drawing/2014/main" id="{5787A0C2-60FD-1F9D-3C24-EF8159276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33</xdr:row>
      <xdr:rowOff>163512</xdr:rowOff>
    </xdr:from>
    <xdr:to>
      <xdr:col>5</xdr:col>
      <xdr:colOff>419100</xdr:colOff>
      <xdr:row>47</xdr:row>
      <xdr:rowOff>103187</xdr:rowOff>
    </xdr:to>
    <xdr:graphicFrame macro="">
      <xdr:nvGraphicFramePr>
        <xdr:cNvPr id="3" name="Chart 2">
          <a:extLst>
            <a:ext uri="{FF2B5EF4-FFF2-40B4-BE49-F238E27FC236}">
              <a16:creationId xmlns:a16="http://schemas.microsoft.com/office/drawing/2014/main" id="{62BCACD9-56C6-4CE5-A94D-259AA7E13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425450</xdr:colOff>
      <xdr:row>47</xdr:row>
      <xdr:rowOff>192087</xdr:rowOff>
    </xdr:from>
    <xdr:to>
      <xdr:col>5</xdr:col>
      <xdr:colOff>425450</xdr:colOff>
      <xdr:row>61</xdr:row>
      <xdr:rowOff>134937</xdr:rowOff>
    </xdr:to>
    <xdr:graphicFrame macro="">
      <xdr:nvGraphicFramePr>
        <xdr:cNvPr id="4" name="Chart 3">
          <a:extLst>
            <a:ext uri="{FF2B5EF4-FFF2-40B4-BE49-F238E27FC236}">
              <a16:creationId xmlns:a16="http://schemas.microsoft.com/office/drawing/2014/main" id="{58CF5A9B-589E-4DC7-90FE-998282B82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673100</xdr:colOff>
      <xdr:row>33</xdr:row>
      <xdr:rowOff>160337</xdr:rowOff>
    </xdr:from>
    <xdr:to>
      <xdr:col>10</xdr:col>
      <xdr:colOff>673100</xdr:colOff>
      <xdr:row>47</xdr:row>
      <xdr:rowOff>106362</xdr:rowOff>
    </xdr:to>
    <xdr:graphicFrame macro="">
      <xdr:nvGraphicFramePr>
        <xdr:cNvPr id="5" name="Chart 4">
          <a:extLst>
            <a:ext uri="{FF2B5EF4-FFF2-40B4-BE49-F238E27FC236}">
              <a16:creationId xmlns:a16="http://schemas.microsoft.com/office/drawing/2014/main" id="{67EB64A9-F83C-4EBC-87E3-C6DFF3427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714375</xdr:colOff>
      <xdr:row>48</xdr:row>
      <xdr:rowOff>77787</xdr:rowOff>
    </xdr:from>
    <xdr:to>
      <xdr:col>10</xdr:col>
      <xdr:colOff>714375</xdr:colOff>
      <xdr:row>62</xdr:row>
      <xdr:rowOff>17462</xdr:rowOff>
    </xdr:to>
    <xdr:graphicFrame macro="">
      <xdr:nvGraphicFramePr>
        <xdr:cNvPr id="6" name="Chart 5">
          <a:extLst>
            <a:ext uri="{FF2B5EF4-FFF2-40B4-BE49-F238E27FC236}">
              <a16:creationId xmlns:a16="http://schemas.microsoft.com/office/drawing/2014/main" id="{3836B598-487D-4E16-8B16-B134A674D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333374</xdr:colOff>
      <xdr:row>33</xdr:row>
      <xdr:rowOff>94795</xdr:rowOff>
    </xdr:from>
    <xdr:to>
      <xdr:col>19</xdr:col>
      <xdr:colOff>346981</xdr:colOff>
      <xdr:row>46</xdr:row>
      <xdr:rowOff>190952</xdr:rowOff>
    </xdr:to>
    <xdr:graphicFrame macro="">
      <xdr:nvGraphicFramePr>
        <xdr:cNvPr id="7" name="Chart 6">
          <a:extLst>
            <a:ext uri="{FF2B5EF4-FFF2-40B4-BE49-F238E27FC236}">
              <a16:creationId xmlns:a16="http://schemas.microsoft.com/office/drawing/2014/main" id="{D85FBB77-5A7C-4940-AF7A-2998981DC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298903</xdr:colOff>
      <xdr:row>47</xdr:row>
      <xdr:rowOff>185964</xdr:rowOff>
    </xdr:from>
    <xdr:to>
      <xdr:col>19</xdr:col>
      <xdr:colOff>306160</xdr:colOff>
      <xdr:row>61</xdr:row>
      <xdr:rowOff>68489</xdr:rowOff>
    </xdr:to>
    <xdr:graphicFrame macro="">
      <xdr:nvGraphicFramePr>
        <xdr:cNvPr id="8" name="Chart 7">
          <a:extLst>
            <a:ext uri="{FF2B5EF4-FFF2-40B4-BE49-F238E27FC236}">
              <a16:creationId xmlns:a16="http://schemas.microsoft.com/office/drawing/2014/main" id="{3257FC88-5FEB-4FD6-A61C-1D21DC5F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853621</xdr:colOff>
      <xdr:row>33</xdr:row>
      <xdr:rowOff>138792</xdr:rowOff>
    </xdr:from>
    <xdr:to>
      <xdr:col>24</xdr:col>
      <xdr:colOff>860878</xdr:colOff>
      <xdr:row>47</xdr:row>
      <xdr:rowOff>30842</xdr:rowOff>
    </xdr:to>
    <xdr:graphicFrame macro="">
      <xdr:nvGraphicFramePr>
        <xdr:cNvPr id="9" name="Chart 8">
          <a:extLst>
            <a:ext uri="{FF2B5EF4-FFF2-40B4-BE49-F238E27FC236}">
              <a16:creationId xmlns:a16="http://schemas.microsoft.com/office/drawing/2014/main" id="{A993D32C-10D0-4E4F-9811-2E11B3B7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908051</xdr:colOff>
      <xdr:row>48</xdr:row>
      <xdr:rowOff>53067</xdr:rowOff>
    </xdr:from>
    <xdr:to>
      <xdr:col>25</xdr:col>
      <xdr:colOff>9980</xdr:colOff>
      <xdr:row>61</xdr:row>
      <xdr:rowOff>136524</xdr:rowOff>
    </xdr:to>
    <xdr:graphicFrame macro="">
      <xdr:nvGraphicFramePr>
        <xdr:cNvPr id="10" name="Chart 9">
          <a:extLst>
            <a:ext uri="{FF2B5EF4-FFF2-40B4-BE49-F238E27FC236}">
              <a16:creationId xmlns:a16="http://schemas.microsoft.com/office/drawing/2014/main" id="{40FDAE00-9574-4542-9EBC-D3444BCE9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F8D0-5F90-F84F-A905-6627597DBABC}">
  <dimension ref="A1:W169"/>
  <sheetViews>
    <sheetView tabSelected="1" zoomScaleNormal="100" workbookViewId="0">
      <selection activeCell="D7" sqref="D7"/>
    </sheetView>
  </sheetViews>
  <sheetFormatPr defaultColWidth="11.07421875" defaultRowHeight="15.5"/>
  <cols>
    <col min="1" max="4" width="19.84375" customWidth="1"/>
    <col min="16" max="16" width="10.84375" customWidth="1"/>
    <col min="20" max="20" width="18.3046875" customWidth="1"/>
    <col min="21" max="21" width="19" customWidth="1"/>
    <col min="22" max="23" width="16" customWidth="1"/>
  </cols>
  <sheetData>
    <row r="1" spans="1:23">
      <c r="E1" t="s">
        <v>0</v>
      </c>
      <c r="F1" t="s">
        <v>1</v>
      </c>
      <c r="G1" t="s">
        <v>8</v>
      </c>
      <c r="H1" t="s">
        <v>2</v>
      </c>
      <c r="I1" t="s">
        <v>3</v>
      </c>
      <c r="J1" t="s">
        <v>7</v>
      </c>
      <c r="L1" t="s">
        <v>17</v>
      </c>
      <c r="M1" t="s">
        <v>18</v>
      </c>
      <c r="N1" t="s">
        <v>15</v>
      </c>
      <c r="O1" t="s">
        <v>16</v>
      </c>
      <c r="P1" t="s">
        <v>19</v>
      </c>
      <c r="Q1" t="s">
        <v>20</v>
      </c>
      <c r="R1" t="s">
        <v>21</v>
      </c>
      <c r="S1" t="s">
        <v>22</v>
      </c>
      <c r="T1" t="s">
        <v>23</v>
      </c>
      <c r="U1" t="s">
        <v>24</v>
      </c>
      <c r="V1" t="s">
        <v>25</v>
      </c>
      <c r="W1" t="s">
        <v>26</v>
      </c>
    </row>
    <row r="2" spans="1:23">
      <c r="E2" t="s">
        <v>4</v>
      </c>
      <c r="F2" t="s">
        <v>5</v>
      </c>
      <c r="H2" t="s">
        <v>6</v>
      </c>
      <c r="J2" t="s">
        <v>7</v>
      </c>
    </row>
    <row r="3" spans="1:23">
      <c r="A3" t="s">
        <v>30</v>
      </c>
      <c r="B3">
        <f>(8.9/59)*0.005*6.022E+23</f>
        <v>4.5420169491525429E+20</v>
      </c>
      <c r="E3" s="1">
        <v>2.2603E-5</v>
      </c>
      <c r="F3" s="1">
        <v>2.9023E-5</v>
      </c>
      <c r="G3" s="1">
        <f>AVERAGE(E3,F3)</f>
        <v>2.5812999999999998E-5</v>
      </c>
      <c r="H3">
        <v>24503640</v>
      </c>
      <c r="I3">
        <v>0.71230000000000004</v>
      </c>
      <c r="J3" s="1">
        <f t="shared" ref="J3:J34" si="0">F3-E3</f>
        <v>6.4199999999999995E-6</v>
      </c>
      <c r="L3">
        <f>IF(G3*1000000&gt;500000,VLOOKUP(G3*1000000,'xsecs on Ni'!$A$2:$B$34,2,TRUE),0)</f>
        <v>0</v>
      </c>
      <c r="M3">
        <f>IF(G3*1000000&gt;6509400,VLOOKUP(G3*1000000,'xsecs on Ni'!$D$2:$E$12,2,TRUE),0)</f>
        <v>0</v>
      </c>
      <c r="N3">
        <f>IF(G3*1000000&gt;500000,VLOOKUP(G3*1000000,'xsecs on Ni'!$G$2:$H$31,2,TRUE),0)</f>
        <v>0</v>
      </c>
      <c r="O3">
        <f>IF(G3*1000000&gt;8313300,VLOOKUP(G3*1000000,'xsecs on Ni'!$J$2:$K$13,2,TRUE),0)</f>
        <v>0</v>
      </c>
      <c r="P3">
        <f>IF(G3*1000000&gt;4500000,VLOOKUP(G3*1000000,'xsecs on Ni'!$M$2:$N$119,2,TRUE),0)</f>
        <v>0</v>
      </c>
      <c r="Q3">
        <f>IF(G3*1000000&gt;6396900,VLOOKUP(G3*1000000,'xsecs on Ni'!$P$2:$Q$12,2,TRUE),0)</f>
        <v>0</v>
      </c>
      <c r="R3">
        <f>IF(G3*1000000&gt;2076400,VLOOKUP(G3*1000000,'xsecs on Ni'!$S$2:$T$26,2,TRUE),0)</f>
        <v>0</v>
      </c>
      <c r="S3">
        <f>IF(G3*1000000&gt;9693400,VLOOKUP(G3*1000000,'xsecs on Ni'!$V$2:$W$11,2,TRUE),0)</f>
        <v>0</v>
      </c>
      <c r="T3">
        <f>(8.9/58)*0.26223*6.022E+23*0.005*H3*(L3+M3)*1E-24</f>
        <v>0</v>
      </c>
      <c r="U3">
        <f>(8.9/58)*0.68077*6.022E+23*0.005*H3*(P3+Q3)*1E-24</f>
        <v>0</v>
      </c>
      <c r="V3">
        <f>(8.9/58)*0.26223*6.022E+23*0.005*H3*(N3+O3)*1E-24</f>
        <v>0</v>
      </c>
      <c r="W3">
        <f>(8.9/58)*0.68077*6.022E+23*0.005*H3*(R3+S3)*1E-24</f>
        <v>0</v>
      </c>
    </row>
    <row r="4" spans="1:23">
      <c r="A4" t="s">
        <v>29</v>
      </c>
      <c r="B4">
        <f>10*365.25*24*3600</f>
        <v>315576000</v>
      </c>
      <c r="E4" s="1">
        <v>2.9023E-5</v>
      </c>
      <c r="F4" s="1">
        <v>3.7267000000000001E-5</v>
      </c>
      <c r="G4" s="1">
        <f t="shared" ref="G4:G67" si="1">AVERAGE(E4,F4)</f>
        <v>3.3145000000000002E-5</v>
      </c>
      <c r="H4">
        <v>52474320</v>
      </c>
      <c r="I4">
        <v>0.5222</v>
      </c>
      <c r="J4" s="1">
        <f t="shared" si="0"/>
        <v>8.244000000000001E-6</v>
      </c>
      <c r="L4">
        <f>IF(G4*1000000&gt;500000,VLOOKUP(G4*1000000,'xsecs on Ni'!$A$2:$B$34,2,TRUE),0)</f>
        <v>0</v>
      </c>
      <c r="M4">
        <f>IF(G4*1000000&gt;6509400,VLOOKUP(G4*1000000,'xsecs on Ni'!$D$2:$E$12,2,TRUE),0)</f>
        <v>0</v>
      </c>
      <c r="N4">
        <f>IF(G4*1000000&gt;500000,VLOOKUP(G4*1000000,'xsecs on Ni'!$G$2:$H$31,2,TRUE),0)</f>
        <v>0</v>
      </c>
      <c r="O4">
        <f>IF(G4*1000000&gt;8313300,VLOOKUP(G4*1000000,'xsecs on Ni'!$J$2:$K$13,2,TRUE),0)</f>
        <v>0</v>
      </c>
      <c r="P4">
        <f>IF(G4*1000000&gt;4500000,VLOOKUP(G4*1000000,'xsecs on Ni'!$M$2:$N$119,2,TRUE),0)</f>
        <v>0</v>
      </c>
      <c r="Q4">
        <f>IF(G4*1000000&gt;6396900,VLOOKUP(G4*1000000,'xsecs on Ni'!$P$2:$Q$12,2,TRUE),0)</f>
        <v>0</v>
      </c>
      <c r="R4">
        <f>IF(G4*1000000&gt;2076400,VLOOKUP(G4*1000000,'xsecs on Ni'!$S$2:$T$26,2,TRUE),0)</f>
        <v>0</v>
      </c>
      <c r="S4">
        <f>IF(G4*1000000&gt;9693400,VLOOKUP(G4*1000000,'xsecs on Ni'!$V$2:$W$11,2,TRUE),0)</f>
        <v>0</v>
      </c>
      <c r="T4">
        <f t="shared" ref="T4:T67" si="2">(8.9/58)*0.26223*6.022E+23*0.005*H4*(L4+M4)*1E-24</f>
        <v>0</v>
      </c>
      <c r="U4">
        <f t="shared" ref="U4:U67" si="3">(8.9/58)*0.68077*6.022E+23*0.005*H4*(P4+Q4)*1E-24</f>
        <v>0</v>
      </c>
      <c r="V4">
        <f t="shared" ref="V4:V67" si="4">(8.9/58)*0.26223*6.022E+23*0.005*H4*(N4+O4)*1E-24</f>
        <v>0</v>
      </c>
      <c r="W4">
        <f t="shared" ref="W4:W67" si="5">(8.9/58)*0.68077*6.022E+23*0.005*H4*(R4+S4)*1E-24</f>
        <v>0</v>
      </c>
    </row>
    <row r="5" spans="1:23">
      <c r="A5" t="s">
        <v>27</v>
      </c>
      <c r="B5">
        <f>B4*(T154+U154)</f>
        <v>1.2273943295299152E+16</v>
      </c>
      <c r="E5" s="1">
        <v>3.7267000000000001E-5</v>
      </c>
      <c r="F5" s="1">
        <v>4.7851E-5</v>
      </c>
      <c r="G5" s="1">
        <f t="shared" si="1"/>
        <v>4.2558999999999997E-5</v>
      </c>
      <c r="H5">
        <v>87059160</v>
      </c>
      <c r="I5">
        <v>0.4199</v>
      </c>
      <c r="J5" s="1">
        <f t="shared" si="0"/>
        <v>1.0583999999999999E-5</v>
      </c>
      <c r="L5">
        <f>IF(G5*1000000&gt;500000,VLOOKUP(G5*1000000,'xsecs on Ni'!$A$2:$B$34,2,TRUE),0)</f>
        <v>0</v>
      </c>
      <c r="M5">
        <f>IF(G5*1000000&gt;6509400,VLOOKUP(G5*1000000,'xsecs on Ni'!$D$2:$E$12,2,TRUE),0)</f>
        <v>0</v>
      </c>
      <c r="N5">
        <f>IF(G5*1000000&gt;500000,VLOOKUP(G5*1000000,'xsecs on Ni'!$G$2:$H$31,2,TRUE),0)</f>
        <v>0</v>
      </c>
      <c r="O5">
        <f>IF(G5*1000000&gt;8313300,VLOOKUP(G5*1000000,'xsecs on Ni'!$J$2:$K$13,2,TRUE),0)</f>
        <v>0</v>
      </c>
      <c r="P5">
        <f>IF(G5*1000000&gt;4500000,VLOOKUP(G5*1000000,'xsecs on Ni'!$M$2:$N$119,2,TRUE),0)</f>
        <v>0</v>
      </c>
      <c r="Q5">
        <f>IF(G5*1000000&gt;6396900,VLOOKUP(G5*1000000,'xsecs on Ni'!$P$2:$Q$12,2,TRUE),0)</f>
        <v>0</v>
      </c>
      <c r="R5">
        <f>IF(G5*1000000&gt;2076400,VLOOKUP(G5*1000000,'xsecs on Ni'!$S$2:$T$26,2,TRUE),0)</f>
        <v>0</v>
      </c>
      <c r="S5">
        <f>IF(G5*1000000&gt;9693400,VLOOKUP(G5*1000000,'xsecs on Ni'!$V$2:$W$11,2,TRUE),0)</f>
        <v>0</v>
      </c>
      <c r="T5">
        <f t="shared" si="2"/>
        <v>0</v>
      </c>
      <c r="U5">
        <f t="shared" si="3"/>
        <v>0</v>
      </c>
      <c r="V5">
        <f t="shared" si="4"/>
        <v>0</v>
      </c>
      <c r="W5">
        <f t="shared" si="5"/>
        <v>0</v>
      </c>
    </row>
    <row r="6" spans="1:23">
      <c r="A6" t="s">
        <v>28</v>
      </c>
      <c r="B6">
        <f>B4*(V154+W154)</f>
        <v>5.9073836776659632E+16</v>
      </c>
      <c r="E6" s="1">
        <v>4.7851E-5</v>
      </c>
      <c r="F6" s="1">
        <v>6.1441999999999999E-5</v>
      </c>
      <c r="G6" s="1">
        <f t="shared" si="1"/>
        <v>5.4646499999999999E-5</v>
      </c>
      <c r="H6">
        <v>86155200</v>
      </c>
      <c r="I6">
        <v>0.55100000000000005</v>
      </c>
      <c r="J6" s="1">
        <f t="shared" si="0"/>
        <v>1.3590999999999999E-5</v>
      </c>
      <c r="L6">
        <f>IF(G6*1000000&gt;500000,VLOOKUP(G6*1000000,'xsecs on Ni'!$A$2:$B$34,2,TRUE),0)</f>
        <v>0</v>
      </c>
      <c r="M6">
        <f>IF(G6*1000000&gt;6509400,VLOOKUP(G6*1000000,'xsecs on Ni'!$D$2:$E$12,2,TRUE),0)</f>
        <v>0</v>
      </c>
      <c r="N6">
        <f>IF(G6*1000000&gt;500000,VLOOKUP(G6*1000000,'xsecs on Ni'!$G$2:$H$31,2,TRUE),0)</f>
        <v>0</v>
      </c>
      <c r="O6">
        <f>IF(G6*1000000&gt;8313300,VLOOKUP(G6*1000000,'xsecs on Ni'!$J$2:$K$13,2,TRUE),0)</f>
        <v>0</v>
      </c>
      <c r="P6">
        <f>IF(G6*1000000&gt;4500000,VLOOKUP(G6*1000000,'xsecs on Ni'!$M$2:$N$119,2,TRUE),0)</f>
        <v>0</v>
      </c>
      <c r="Q6">
        <f>IF(G6*1000000&gt;6396900,VLOOKUP(G6*1000000,'xsecs on Ni'!$P$2:$Q$12,2,TRUE),0)</f>
        <v>0</v>
      </c>
      <c r="R6">
        <f>IF(G6*1000000&gt;2076400,VLOOKUP(G6*1000000,'xsecs on Ni'!$S$2:$T$26,2,TRUE),0)</f>
        <v>0</v>
      </c>
      <c r="S6">
        <f>IF(G6*1000000&gt;9693400,VLOOKUP(G6*1000000,'xsecs on Ni'!$V$2:$W$11,2,TRUE),0)</f>
        <v>0</v>
      </c>
      <c r="T6">
        <f t="shared" si="2"/>
        <v>0</v>
      </c>
      <c r="U6">
        <f t="shared" si="3"/>
        <v>0</v>
      </c>
      <c r="V6">
        <f t="shared" si="4"/>
        <v>0</v>
      </c>
      <c r="W6">
        <f t="shared" si="5"/>
        <v>0</v>
      </c>
    </row>
    <row r="7" spans="1:23" ht="23">
      <c r="A7" s="2" t="s">
        <v>31</v>
      </c>
      <c r="B7" s="2">
        <f>(B5/B3)*1000000</f>
        <v>27.023112050670012</v>
      </c>
      <c r="E7" s="1">
        <v>6.1441999999999999E-5</v>
      </c>
      <c r="F7" s="1">
        <v>7.8893000000000005E-5</v>
      </c>
      <c r="G7" s="1">
        <f t="shared" si="1"/>
        <v>7.0167500000000002E-5</v>
      </c>
      <c r="H7">
        <v>152609280</v>
      </c>
      <c r="I7">
        <v>0.38469999999999999</v>
      </c>
      <c r="J7" s="1">
        <f t="shared" si="0"/>
        <v>1.7451000000000006E-5</v>
      </c>
      <c r="L7">
        <f>IF(G7*1000000&gt;500000,VLOOKUP(G7*1000000,'xsecs on Ni'!$A$2:$B$34,2,TRUE),0)</f>
        <v>0</v>
      </c>
      <c r="M7">
        <f>IF(G7*1000000&gt;6509400,VLOOKUP(G7*1000000,'xsecs on Ni'!$D$2:$E$12,2,TRUE),0)</f>
        <v>0</v>
      </c>
      <c r="N7">
        <f>IF(G7*1000000&gt;500000,VLOOKUP(G7*1000000,'xsecs on Ni'!$G$2:$H$31,2,TRUE),0)</f>
        <v>0</v>
      </c>
      <c r="O7">
        <f>IF(G7*1000000&gt;8313300,VLOOKUP(G7*1000000,'xsecs on Ni'!$J$2:$K$13,2,TRUE),0)</f>
        <v>0</v>
      </c>
      <c r="P7">
        <f>IF(G7*1000000&gt;4500000,VLOOKUP(G7*1000000,'xsecs on Ni'!$M$2:$N$119,2,TRUE),0)</f>
        <v>0</v>
      </c>
      <c r="Q7">
        <f>IF(G7*1000000&gt;6396900,VLOOKUP(G7*1000000,'xsecs on Ni'!$P$2:$Q$12,2,TRUE),0)</f>
        <v>0</v>
      </c>
      <c r="R7">
        <f>IF(G7*1000000&gt;2076400,VLOOKUP(G7*1000000,'xsecs on Ni'!$S$2:$T$26,2,TRUE),0)</f>
        <v>0</v>
      </c>
      <c r="S7">
        <f>IF(G7*1000000&gt;9693400,VLOOKUP(G7*1000000,'xsecs on Ni'!$V$2:$W$11,2,TRUE),0)</f>
        <v>0</v>
      </c>
      <c r="T7">
        <f t="shared" si="2"/>
        <v>0</v>
      </c>
      <c r="U7">
        <f t="shared" si="3"/>
        <v>0</v>
      </c>
      <c r="V7">
        <f t="shared" si="4"/>
        <v>0</v>
      </c>
      <c r="W7">
        <f t="shared" si="5"/>
        <v>0</v>
      </c>
    </row>
    <row r="8" spans="1:23" ht="23">
      <c r="A8" s="2" t="s">
        <v>32</v>
      </c>
      <c r="B8" s="2">
        <f>1000000*(B6/B3)</f>
        <v>130.06080214579939</v>
      </c>
      <c r="E8" s="1">
        <v>7.8893000000000005E-5</v>
      </c>
      <c r="F8" s="1">
        <v>1.013E-4</v>
      </c>
      <c r="G8" s="1">
        <f t="shared" si="1"/>
        <v>9.0096499999999994E-5</v>
      </c>
      <c r="H8">
        <v>178818540</v>
      </c>
      <c r="I8">
        <v>0.35370000000000001</v>
      </c>
      <c r="J8" s="1">
        <f t="shared" si="0"/>
        <v>2.2406999999999991E-5</v>
      </c>
      <c r="L8">
        <f>IF(G8*1000000&gt;500000,VLOOKUP(G8*1000000,'xsecs on Ni'!$A$2:$B$34,2,TRUE),0)</f>
        <v>0</v>
      </c>
      <c r="M8">
        <f>IF(G8*1000000&gt;6509400,VLOOKUP(G8*1000000,'xsecs on Ni'!$D$2:$E$12,2,TRUE),0)</f>
        <v>0</v>
      </c>
      <c r="N8">
        <f>IF(G8*1000000&gt;500000,VLOOKUP(G8*1000000,'xsecs on Ni'!$G$2:$H$31,2,TRUE),0)</f>
        <v>0</v>
      </c>
      <c r="O8">
        <f>IF(G8*1000000&gt;8313300,VLOOKUP(G8*1000000,'xsecs on Ni'!$J$2:$K$13,2,TRUE),0)</f>
        <v>0</v>
      </c>
      <c r="P8">
        <f>IF(G8*1000000&gt;4500000,VLOOKUP(G8*1000000,'xsecs on Ni'!$M$2:$N$119,2,TRUE),0)</f>
        <v>0</v>
      </c>
      <c r="Q8">
        <f>IF(G8*1000000&gt;6396900,VLOOKUP(G8*1000000,'xsecs on Ni'!$P$2:$Q$12,2,TRUE),0)</f>
        <v>0</v>
      </c>
      <c r="R8">
        <f>IF(G8*1000000&gt;2076400,VLOOKUP(G8*1000000,'xsecs on Ni'!$S$2:$T$26,2,TRUE),0)</f>
        <v>0</v>
      </c>
      <c r="S8">
        <f>IF(G8*1000000&gt;9693400,VLOOKUP(G8*1000000,'xsecs on Ni'!$V$2:$W$11,2,TRUE),0)</f>
        <v>0</v>
      </c>
      <c r="T8">
        <f t="shared" si="2"/>
        <v>0</v>
      </c>
      <c r="U8">
        <f t="shared" si="3"/>
        <v>0</v>
      </c>
      <c r="V8">
        <f t="shared" si="4"/>
        <v>0</v>
      </c>
      <c r="W8">
        <f t="shared" si="5"/>
        <v>0</v>
      </c>
    </row>
    <row r="9" spans="1:23">
      <c r="E9" s="1">
        <v>1.013E-4</v>
      </c>
      <c r="F9" s="1">
        <v>1.3007000000000001E-4</v>
      </c>
      <c r="G9" s="1">
        <f t="shared" si="1"/>
        <v>1.15685E-4</v>
      </c>
      <c r="H9">
        <v>204414000</v>
      </c>
      <c r="I9">
        <v>0.28849999999999998</v>
      </c>
      <c r="J9" s="1">
        <f t="shared" si="0"/>
        <v>2.8770000000000011E-5</v>
      </c>
      <c r="L9">
        <f>IF(G9*1000000&gt;500000,VLOOKUP(G9*1000000,'xsecs on Ni'!$A$2:$B$34,2,TRUE),0)</f>
        <v>0</v>
      </c>
      <c r="M9">
        <f>IF(G9*1000000&gt;6509400,VLOOKUP(G9*1000000,'xsecs on Ni'!$D$2:$E$12,2,TRUE),0)</f>
        <v>0</v>
      </c>
      <c r="N9">
        <f>IF(G9*1000000&gt;500000,VLOOKUP(G9*1000000,'xsecs on Ni'!$G$2:$H$31,2,TRUE),0)</f>
        <v>0</v>
      </c>
      <c r="O9">
        <f>IF(G9*1000000&gt;8313300,VLOOKUP(G9*1000000,'xsecs on Ni'!$J$2:$K$13,2,TRUE),0)</f>
        <v>0</v>
      </c>
      <c r="P9">
        <f>IF(G9*1000000&gt;4500000,VLOOKUP(G9*1000000,'xsecs on Ni'!$M$2:$N$119,2,TRUE),0)</f>
        <v>0</v>
      </c>
      <c r="Q9">
        <f>IF(G9*1000000&gt;6396900,VLOOKUP(G9*1000000,'xsecs on Ni'!$P$2:$Q$12,2,TRUE),0)</f>
        <v>0</v>
      </c>
      <c r="R9">
        <f>IF(G9*1000000&gt;2076400,VLOOKUP(G9*1000000,'xsecs on Ni'!$S$2:$T$26,2,TRUE),0)</f>
        <v>0</v>
      </c>
      <c r="S9">
        <f>IF(G9*1000000&gt;9693400,VLOOKUP(G9*1000000,'xsecs on Ni'!$V$2:$W$11,2,TRUE),0)</f>
        <v>0</v>
      </c>
      <c r="T9">
        <f t="shared" si="2"/>
        <v>0</v>
      </c>
      <c r="U9">
        <f t="shared" si="3"/>
        <v>0</v>
      </c>
      <c r="V9">
        <f t="shared" si="4"/>
        <v>0</v>
      </c>
      <c r="W9">
        <f t="shared" si="5"/>
        <v>0</v>
      </c>
    </row>
    <row r="10" spans="1:23">
      <c r="A10" t="s">
        <v>43</v>
      </c>
      <c r="E10" s="1">
        <v>1.3007000000000001E-4</v>
      </c>
      <c r="F10" s="1">
        <v>1.6702000000000001E-4</v>
      </c>
      <c r="G10" s="1">
        <f t="shared" si="1"/>
        <v>1.4854500000000001E-4</v>
      </c>
      <c r="H10">
        <v>599533800</v>
      </c>
      <c r="I10">
        <v>0.21590000000000001</v>
      </c>
      <c r="J10" s="1">
        <f t="shared" si="0"/>
        <v>3.6950000000000004E-5</v>
      </c>
      <c r="L10">
        <f>IF(G10*1000000&gt;500000,VLOOKUP(G10*1000000,'xsecs on Ni'!$A$2:$B$34,2,TRUE),0)</f>
        <v>0</v>
      </c>
      <c r="M10">
        <f>IF(G10*1000000&gt;6509400,VLOOKUP(G10*1000000,'xsecs on Ni'!$D$2:$E$12,2,TRUE),0)</f>
        <v>0</v>
      </c>
      <c r="N10">
        <f>IF(G10*1000000&gt;500000,VLOOKUP(G10*1000000,'xsecs on Ni'!$G$2:$H$31,2,TRUE),0)</f>
        <v>0</v>
      </c>
      <c r="O10">
        <f>IF(G10*1000000&gt;8313300,VLOOKUP(G10*1000000,'xsecs on Ni'!$J$2:$K$13,2,TRUE),0)</f>
        <v>0</v>
      </c>
      <c r="P10">
        <f>IF(G10*1000000&gt;4500000,VLOOKUP(G10*1000000,'xsecs on Ni'!$M$2:$N$119,2,TRUE),0)</f>
        <v>0</v>
      </c>
      <c r="Q10">
        <f>IF(G10*1000000&gt;6396900,VLOOKUP(G10*1000000,'xsecs on Ni'!$P$2:$Q$12,2,TRUE),0)</f>
        <v>0</v>
      </c>
      <c r="R10">
        <f>IF(G10*1000000&gt;2076400,VLOOKUP(G10*1000000,'xsecs on Ni'!$S$2:$T$26,2,TRUE),0)</f>
        <v>0</v>
      </c>
      <c r="S10">
        <f>IF(G10*1000000&gt;9693400,VLOOKUP(G10*1000000,'xsecs on Ni'!$V$2:$W$11,2,TRUE),0)</f>
        <v>0</v>
      </c>
      <c r="T10">
        <f t="shared" si="2"/>
        <v>0</v>
      </c>
      <c r="U10">
        <f t="shared" si="3"/>
        <v>0</v>
      </c>
      <c r="V10">
        <f t="shared" si="4"/>
        <v>0</v>
      </c>
      <c r="W10">
        <f t="shared" si="5"/>
        <v>0</v>
      </c>
    </row>
    <row r="11" spans="1:23">
      <c r="E11" s="1">
        <v>1.6702000000000001E-4</v>
      </c>
      <c r="F11" s="1">
        <v>2.1445000000000001E-4</v>
      </c>
      <c r="G11" s="1">
        <f t="shared" si="1"/>
        <v>1.9073500000000001E-4</v>
      </c>
      <c r="H11">
        <v>993500400</v>
      </c>
      <c r="I11">
        <v>0.1676</v>
      </c>
      <c r="J11" s="1">
        <f t="shared" si="0"/>
        <v>4.7429999999999998E-5</v>
      </c>
      <c r="L11">
        <f>IF(G11*1000000&gt;500000,VLOOKUP(G11*1000000,'xsecs on Ni'!$A$2:$B$34,2,TRUE),0)</f>
        <v>0</v>
      </c>
      <c r="M11">
        <f>IF(G11*1000000&gt;6509400,VLOOKUP(G11*1000000,'xsecs on Ni'!$D$2:$E$12,2,TRUE),0)</f>
        <v>0</v>
      </c>
      <c r="N11">
        <f>IF(G11*1000000&gt;500000,VLOOKUP(G11*1000000,'xsecs on Ni'!$G$2:$H$31,2,TRUE),0)</f>
        <v>0</v>
      </c>
      <c r="O11">
        <f>IF(G11*1000000&gt;8313300,VLOOKUP(G11*1000000,'xsecs on Ni'!$J$2:$K$13,2,TRUE),0)</f>
        <v>0</v>
      </c>
      <c r="P11">
        <f>IF(G11*1000000&gt;4500000,VLOOKUP(G11*1000000,'xsecs on Ni'!$M$2:$N$119,2,TRUE),0)</f>
        <v>0</v>
      </c>
      <c r="Q11">
        <f>IF(G11*1000000&gt;6396900,VLOOKUP(G11*1000000,'xsecs on Ni'!$P$2:$Q$12,2,TRUE),0)</f>
        <v>0</v>
      </c>
      <c r="R11">
        <f>IF(G11*1000000&gt;2076400,VLOOKUP(G11*1000000,'xsecs on Ni'!$S$2:$T$26,2,TRUE),0)</f>
        <v>0</v>
      </c>
      <c r="S11">
        <f>IF(G11*1000000&gt;9693400,VLOOKUP(G11*1000000,'xsecs on Ni'!$V$2:$W$11,2,TRUE),0)</f>
        <v>0</v>
      </c>
      <c r="T11">
        <f>(8.9/58)*0.26223*6.022E+23*0.005*H11*(L11+M11)*1E-24</f>
        <v>0</v>
      </c>
      <c r="U11">
        <f t="shared" si="3"/>
        <v>0</v>
      </c>
      <c r="V11">
        <f t="shared" si="4"/>
        <v>0</v>
      </c>
      <c r="W11">
        <f t="shared" si="5"/>
        <v>0</v>
      </c>
    </row>
    <row r="12" spans="1:23">
      <c r="E12" s="1">
        <v>2.1445000000000001E-4</v>
      </c>
      <c r="F12" s="1">
        <v>2.7535999999999999E-4</v>
      </c>
      <c r="G12" s="1">
        <f t="shared" si="1"/>
        <v>2.4490500000000001E-4</v>
      </c>
      <c r="H12">
        <v>1723903800</v>
      </c>
      <c r="I12">
        <v>0.13689999999999999</v>
      </c>
      <c r="J12" s="1">
        <f t="shared" si="0"/>
        <v>6.0909999999999984E-5</v>
      </c>
      <c r="L12">
        <f>IF(G12*1000000&gt;500000,VLOOKUP(G12*1000000,'xsecs on Ni'!$A$2:$B$34,2,TRUE),0)</f>
        <v>0</v>
      </c>
      <c r="M12">
        <f>IF(G12*1000000&gt;6509400,VLOOKUP(G12*1000000,'xsecs on Ni'!$D$2:$E$12,2,TRUE),0)</f>
        <v>0</v>
      </c>
      <c r="N12">
        <f>IF(G12*1000000&gt;500000,VLOOKUP(G12*1000000,'xsecs on Ni'!$G$2:$H$31,2,TRUE),0)</f>
        <v>0</v>
      </c>
      <c r="O12">
        <f>IF(G12*1000000&gt;8313300,VLOOKUP(G12*1000000,'xsecs on Ni'!$J$2:$K$13,2,TRUE),0)</f>
        <v>0</v>
      </c>
      <c r="P12">
        <f>IF(G12*1000000&gt;4500000,VLOOKUP(G12*1000000,'xsecs on Ni'!$M$2:$N$119,2,TRUE),0)</f>
        <v>0</v>
      </c>
      <c r="Q12">
        <f>IF(G12*1000000&gt;6396900,VLOOKUP(G12*1000000,'xsecs on Ni'!$P$2:$Q$12,2,TRUE),0)</f>
        <v>0</v>
      </c>
      <c r="R12">
        <f>IF(G12*1000000&gt;2076400,VLOOKUP(G12*1000000,'xsecs on Ni'!$S$2:$T$26,2,TRUE),0)</f>
        <v>0</v>
      </c>
      <c r="S12">
        <f>IF(G12*1000000&gt;9693400,VLOOKUP(G12*1000000,'xsecs on Ni'!$V$2:$W$11,2,TRUE),0)</f>
        <v>0</v>
      </c>
      <c r="T12">
        <f t="shared" si="2"/>
        <v>0</v>
      </c>
      <c r="U12">
        <f t="shared" si="3"/>
        <v>0</v>
      </c>
      <c r="V12">
        <f t="shared" si="4"/>
        <v>0</v>
      </c>
      <c r="W12">
        <f t="shared" si="5"/>
        <v>0</v>
      </c>
    </row>
    <row r="13" spans="1:23">
      <c r="E13" s="1">
        <v>2.7535999999999999E-4</v>
      </c>
      <c r="F13" s="1">
        <v>3.5357999999999999E-4</v>
      </c>
      <c r="G13" s="1">
        <f t="shared" si="1"/>
        <v>3.1446999999999996E-4</v>
      </c>
      <c r="H13">
        <v>2394192000</v>
      </c>
      <c r="I13">
        <v>0.13869999999999999</v>
      </c>
      <c r="J13" s="1">
        <f t="shared" si="0"/>
        <v>7.8219999999999993E-5</v>
      </c>
      <c r="L13">
        <f>IF(G13*1000000&gt;500000,VLOOKUP(G13*1000000,'xsecs on Ni'!$A$2:$B$34,2,TRUE),0)</f>
        <v>0</v>
      </c>
      <c r="M13">
        <f>IF(G13*1000000&gt;6509400,VLOOKUP(G13*1000000,'xsecs on Ni'!$D$2:$E$12,2,TRUE),0)</f>
        <v>0</v>
      </c>
      <c r="N13">
        <f>IF(G13*1000000&gt;500000,VLOOKUP(G13*1000000,'xsecs on Ni'!$G$2:$H$31,2,TRUE),0)</f>
        <v>0</v>
      </c>
      <c r="O13">
        <f>IF(G13*1000000&gt;8313300,VLOOKUP(G13*1000000,'xsecs on Ni'!$J$2:$K$13,2,TRUE),0)</f>
        <v>0</v>
      </c>
      <c r="P13">
        <f>IF(G13*1000000&gt;4500000,VLOOKUP(G13*1000000,'xsecs on Ni'!$M$2:$N$119,2,TRUE),0)</f>
        <v>0</v>
      </c>
      <c r="Q13">
        <f>IF(G13*1000000&gt;6396900,VLOOKUP(G13*1000000,'xsecs on Ni'!$P$2:$Q$12,2,TRUE),0)</f>
        <v>0</v>
      </c>
      <c r="R13">
        <f>IF(G13*1000000&gt;2076400,VLOOKUP(G13*1000000,'xsecs on Ni'!$S$2:$T$26,2,TRUE),0)</f>
        <v>0</v>
      </c>
      <c r="S13">
        <f>IF(G13*1000000&gt;9693400,VLOOKUP(G13*1000000,'xsecs on Ni'!$V$2:$W$11,2,TRUE),0)</f>
        <v>0</v>
      </c>
      <c r="T13">
        <f t="shared" si="2"/>
        <v>0</v>
      </c>
      <c r="U13">
        <f t="shared" si="3"/>
        <v>0</v>
      </c>
      <c r="V13">
        <f t="shared" si="4"/>
        <v>0</v>
      </c>
      <c r="W13">
        <f t="shared" si="5"/>
        <v>0</v>
      </c>
    </row>
    <row r="14" spans="1:23">
      <c r="E14" s="1">
        <v>3.5357999999999999E-4</v>
      </c>
      <c r="F14" s="1">
        <v>4.5399999999999998E-4</v>
      </c>
      <c r="G14" s="1">
        <f t="shared" si="1"/>
        <v>4.0379000000000001E-4</v>
      </c>
      <c r="H14">
        <v>4735746000</v>
      </c>
      <c r="I14">
        <v>8.3199999999999996E-2</v>
      </c>
      <c r="J14" s="1">
        <f t="shared" si="0"/>
        <v>1.0041999999999999E-4</v>
      </c>
      <c r="L14">
        <f>IF(G14*1000000&gt;500000,VLOOKUP(G14*1000000,'xsecs on Ni'!$A$2:$B$34,2,TRUE),0)</f>
        <v>0</v>
      </c>
      <c r="M14">
        <f>IF(G14*1000000&gt;6509400,VLOOKUP(G14*1000000,'xsecs on Ni'!$D$2:$E$12,2,TRUE),0)</f>
        <v>0</v>
      </c>
      <c r="N14">
        <f>IF(G14*1000000&gt;500000,VLOOKUP(G14*1000000,'xsecs on Ni'!$G$2:$H$31,2,TRUE),0)</f>
        <v>0</v>
      </c>
      <c r="O14">
        <f>IF(G14*1000000&gt;8313300,VLOOKUP(G14*1000000,'xsecs on Ni'!$J$2:$K$13,2,TRUE),0)</f>
        <v>0</v>
      </c>
      <c r="P14">
        <f>IF(G14*1000000&gt;4500000,VLOOKUP(G14*1000000,'xsecs on Ni'!$M$2:$N$119,2,TRUE),0)</f>
        <v>0</v>
      </c>
      <c r="Q14">
        <f>IF(G14*1000000&gt;6396900,VLOOKUP(G14*1000000,'xsecs on Ni'!$P$2:$Q$12,2,TRUE),0)</f>
        <v>0</v>
      </c>
      <c r="R14">
        <f>IF(G14*1000000&gt;2076400,VLOOKUP(G14*1000000,'xsecs on Ni'!$S$2:$T$26,2,TRUE),0)</f>
        <v>0</v>
      </c>
      <c r="S14">
        <f>IF(G14*1000000&gt;9693400,VLOOKUP(G14*1000000,'xsecs on Ni'!$V$2:$W$11,2,TRUE),0)</f>
        <v>0</v>
      </c>
      <c r="T14">
        <f t="shared" si="2"/>
        <v>0</v>
      </c>
      <c r="U14">
        <f t="shared" si="3"/>
        <v>0</v>
      </c>
      <c r="V14">
        <f t="shared" si="4"/>
        <v>0</v>
      </c>
      <c r="W14">
        <f t="shared" si="5"/>
        <v>0</v>
      </c>
    </row>
    <row r="15" spans="1:23">
      <c r="E15" s="1">
        <v>4.5399999999999998E-4</v>
      </c>
      <c r="F15" s="1">
        <v>5.8295000000000005E-4</v>
      </c>
      <c r="G15" s="1">
        <f t="shared" si="1"/>
        <v>5.1847500000000001E-4</v>
      </c>
      <c r="H15">
        <v>6644850000</v>
      </c>
      <c r="I15">
        <v>9.5500000000000002E-2</v>
      </c>
      <c r="J15" s="1">
        <f t="shared" si="0"/>
        <v>1.2895000000000007E-4</v>
      </c>
      <c r="L15">
        <f>IF(G15*1000000&gt;500000,VLOOKUP(G15*1000000,'xsecs on Ni'!$A$2:$B$34,2,TRUE),0)</f>
        <v>0</v>
      </c>
      <c r="M15">
        <f>IF(G15*1000000&gt;6509400,VLOOKUP(G15*1000000,'xsecs on Ni'!$D$2:$E$12,2,TRUE),0)</f>
        <v>0</v>
      </c>
      <c r="N15">
        <f>IF(G15*1000000&gt;500000,VLOOKUP(G15*1000000,'xsecs on Ni'!$G$2:$H$31,2,TRUE),0)</f>
        <v>0</v>
      </c>
      <c r="O15">
        <f>IF(G15*1000000&gt;8313300,VLOOKUP(G15*1000000,'xsecs on Ni'!$J$2:$K$13,2,TRUE),0)</f>
        <v>0</v>
      </c>
      <c r="P15">
        <f>IF(G15*1000000&gt;4500000,VLOOKUP(G15*1000000,'xsecs on Ni'!$M$2:$N$119,2,TRUE),0)</f>
        <v>0</v>
      </c>
      <c r="Q15">
        <f>IF(G15*1000000&gt;6396900,VLOOKUP(G15*1000000,'xsecs on Ni'!$P$2:$Q$12,2,TRUE),0)</f>
        <v>0</v>
      </c>
      <c r="R15">
        <f>IF(G15*1000000&gt;2076400,VLOOKUP(G15*1000000,'xsecs on Ni'!$S$2:$T$26,2,TRUE),0)</f>
        <v>0</v>
      </c>
      <c r="S15">
        <f>IF(G15*1000000&gt;9693400,VLOOKUP(G15*1000000,'xsecs on Ni'!$V$2:$W$11,2,TRUE),0)</f>
        <v>0</v>
      </c>
      <c r="T15">
        <f t="shared" si="2"/>
        <v>0</v>
      </c>
      <c r="U15">
        <f t="shared" si="3"/>
        <v>0</v>
      </c>
      <c r="V15">
        <f t="shared" si="4"/>
        <v>0</v>
      </c>
      <c r="W15">
        <f t="shared" si="5"/>
        <v>0</v>
      </c>
    </row>
    <row r="16" spans="1:23">
      <c r="E16" s="1">
        <v>5.8295000000000005E-4</v>
      </c>
      <c r="F16" s="1">
        <v>7.4852000000000002E-4</v>
      </c>
      <c r="G16" s="1">
        <f t="shared" si="1"/>
        <v>6.6573499999999998E-4</v>
      </c>
      <c r="H16">
        <v>11116662000</v>
      </c>
      <c r="I16">
        <v>6.5699999999999995E-2</v>
      </c>
      <c r="J16" s="1">
        <f t="shared" si="0"/>
        <v>1.6556999999999998E-4</v>
      </c>
      <c r="L16">
        <f>IF(G16*1000000&gt;500000,VLOOKUP(G16*1000000,'xsecs on Ni'!$A$2:$B$34,2,TRUE),0)</f>
        <v>0</v>
      </c>
      <c r="M16">
        <f>IF(G16*1000000&gt;6509400,VLOOKUP(G16*1000000,'xsecs on Ni'!$D$2:$E$12,2,TRUE),0)</f>
        <v>0</v>
      </c>
      <c r="N16">
        <f>IF(G16*1000000&gt;500000,VLOOKUP(G16*1000000,'xsecs on Ni'!$G$2:$H$31,2,TRUE),0)</f>
        <v>0</v>
      </c>
      <c r="O16">
        <f>IF(G16*1000000&gt;8313300,VLOOKUP(G16*1000000,'xsecs on Ni'!$J$2:$K$13,2,TRUE),0)</f>
        <v>0</v>
      </c>
      <c r="P16">
        <f>IF(G16*1000000&gt;4500000,VLOOKUP(G16*1000000,'xsecs on Ni'!$M$2:$N$119,2,TRUE),0)</f>
        <v>0</v>
      </c>
      <c r="Q16">
        <f>IF(G16*1000000&gt;6396900,VLOOKUP(G16*1000000,'xsecs on Ni'!$P$2:$Q$12,2,TRUE),0)</f>
        <v>0</v>
      </c>
      <c r="R16">
        <f>IF(G16*1000000&gt;2076400,VLOOKUP(G16*1000000,'xsecs on Ni'!$S$2:$T$26,2,TRUE),0)</f>
        <v>0</v>
      </c>
      <c r="S16">
        <f>IF(G16*1000000&gt;9693400,VLOOKUP(G16*1000000,'xsecs on Ni'!$V$2:$W$11,2,TRUE),0)</f>
        <v>0</v>
      </c>
      <c r="T16">
        <f t="shared" si="2"/>
        <v>0</v>
      </c>
      <c r="U16">
        <f t="shared" si="3"/>
        <v>0</v>
      </c>
      <c r="V16">
        <f t="shared" si="4"/>
        <v>0</v>
      </c>
      <c r="W16">
        <f t="shared" si="5"/>
        <v>0</v>
      </c>
    </row>
    <row r="17" spans="1:23">
      <c r="E17" s="1">
        <v>7.4852000000000002E-4</v>
      </c>
      <c r="F17" s="1">
        <v>9.6111999999999999E-4</v>
      </c>
      <c r="G17" s="1">
        <f t="shared" si="1"/>
        <v>8.5482000000000006E-4</v>
      </c>
      <c r="H17">
        <v>16609986000</v>
      </c>
      <c r="I17">
        <v>5.8799999999999998E-2</v>
      </c>
      <c r="J17" s="1">
        <f t="shared" si="0"/>
        <v>2.1259999999999996E-4</v>
      </c>
      <c r="L17">
        <f>IF(G17*1000000&gt;500000,VLOOKUP(G17*1000000,'xsecs on Ni'!$A$2:$B$34,2,TRUE),0)</f>
        <v>0</v>
      </c>
      <c r="M17">
        <f>IF(G17*1000000&gt;6509400,VLOOKUP(G17*1000000,'xsecs on Ni'!$D$2:$E$12,2,TRUE),0)</f>
        <v>0</v>
      </c>
      <c r="N17">
        <f>IF(G17*1000000&gt;500000,VLOOKUP(G17*1000000,'xsecs on Ni'!$G$2:$H$31,2,TRUE),0)</f>
        <v>0</v>
      </c>
      <c r="O17">
        <f>IF(G17*1000000&gt;8313300,VLOOKUP(G17*1000000,'xsecs on Ni'!$J$2:$K$13,2,TRUE),0)</f>
        <v>0</v>
      </c>
      <c r="P17">
        <f>IF(G17*1000000&gt;4500000,VLOOKUP(G17*1000000,'xsecs on Ni'!$M$2:$N$119,2,TRUE),0)</f>
        <v>0</v>
      </c>
      <c r="Q17">
        <f>IF(G17*1000000&gt;6396900,VLOOKUP(G17*1000000,'xsecs on Ni'!$P$2:$Q$12,2,TRUE),0)</f>
        <v>0</v>
      </c>
      <c r="R17">
        <f>IF(G17*1000000&gt;2076400,VLOOKUP(G17*1000000,'xsecs on Ni'!$S$2:$T$26,2,TRUE),0)</f>
        <v>0</v>
      </c>
      <c r="S17">
        <f>IF(G17*1000000&gt;9693400,VLOOKUP(G17*1000000,'xsecs on Ni'!$V$2:$W$11,2,TRUE),0)</f>
        <v>0</v>
      </c>
      <c r="T17">
        <f t="shared" si="2"/>
        <v>0</v>
      </c>
      <c r="U17">
        <f t="shared" si="3"/>
        <v>0</v>
      </c>
      <c r="V17">
        <f t="shared" si="4"/>
        <v>0</v>
      </c>
      <c r="W17">
        <f t="shared" si="5"/>
        <v>0</v>
      </c>
    </row>
    <row r="18" spans="1:23">
      <c r="E18" s="1">
        <v>9.6111999999999999E-4</v>
      </c>
      <c r="F18">
        <v>1.2340999999999999E-3</v>
      </c>
      <c r="G18" s="1">
        <f t="shared" si="1"/>
        <v>1.0976099999999999E-3</v>
      </c>
      <c r="H18">
        <v>23495520000</v>
      </c>
      <c r="I18">
        <v>4.9200000000000001E-2</v>
      </c>
      <c r="J18" s="1">
        <f t="shared" si="0"/>
        <v>2.7297999999999992E-4</v>
      </c>
      <c r="L18">
        <f>IF(G18*1000000&gt;500000,VLOOKUP(G18*1000000,'xsecs on Ni'!$A$2:$B$34,2,TRUE),0)</f>
        <v>0</v>
      </c>
      <c r="M18">
        <f>IF(G18*1000000&gt;6509400,VLOOKUP(G18*1000000,'xsecs on Ni'!$D$2:$E$12,2,TRUE),0)</f>
        <v>0</v>
      </c>
      <c r="N18">
        <f>IF(G18*1000000&gt;500000,VLOOKUP(G18*1000000,'xsecs on Ni'!$G$2:$H$31,2,TRUE),0)</f>
        <v>0</v>
      </c>
      <c r="O18">
        <f>IF(G18*1000000&gt;8313300,VLOOKUP(G18*1000000,'xsecs on Ni'!$J$2:$K$13,2,TRUE),0)</f>
        <v>0</v>
      </c>
      <c r="P18">
        <f>IF(G18*1000000&gt;4500000,VLOOKUP(G18*1000000,'xsecs on Ni'!$M$2:$N$119,2,TRUE),0)</f>
        <v>0</v>
      </c>
      <c r="Q18">
        <f>IF(G18*1000000&gt;6396900,VLOOKUP(G18*1000000,'xsecs on Ni'!$P$2:$Q$12,2,TRUE),0)</f>
        <v>0</v>
      </c>
      <c r="R18">
        <f>IF(G18*1000000&gt;2076400,VLOOKUP(G18*1000000,'xsecs on Ni'!$S$2:$T$26,2,TRUE),0)</f>
        <v>0</v>
      </c>
      <c r="S18">
        <f>IF(G18*1000000&gt;9693400,VLOOKUP(G18*1000000,'xsecs on Ni'!$V$2:$W$11,2,TRUE),0)</f>
        <v>0</v>
      </c>
      <c r="T18">
        <f t="shared" si="2"/>
        <v>0</v>
      </c>
      <c r="U18">
        <f t="shared" si="3"/>
        <v>0</v>
      </c>
      <c r="V18">
        <f t="shared" si="4"/>
        <v>0</v>
      </c>
      <c r="W18">
        <f t="shared" si="5"/>
        <v>0</v>
      </c>
    </row>
    <row r="19" spans="1:23">
      <c r="E19">
        <v>1.2340999999999999E-3</v>
      </c>
      <c r="F19">
        <v>1.5846E-3</v>
      </c>
      <c r="G19" s="1">
        <f t="shared" si="1"/>
        <v>1.40935E-3</v>
      </c>
      <c r="H19">
        <v>36606660000</v>
      </c>
      <c r="I19">
        <v>3.7699999999999997E-2</v>
      </c>
      <c r="J19" s="1">
        <f t="shared" si="0"/>
        <v>3.5050000000000012E-4</v>
      </c>
      <c r="L19">
        <f>IF(G19*1000000&gt;500000,VLOOKUP(G19*1000000,'xsecs on Ni'!$A$2:$B$34,2,TRUE),0)</f>
        <v>0</v>
      </c>
      <c r="M19">
        <f>IF(G19*1000000&gt;6509400,VLOOKUP(G19*1000000,'xsecs on Ni'!$D$2:$E$12,2,TRUE),0)</f>
        <v>0</v>
      </c>
      <c r="N19">
        <f>IF(G19*1000000&gt;500000,VLOOKUP(G19*1000000,'xsecs on Ni'!$G$2:$H$31,2,TRUE),0)</f>
        <v>0</v>
      </c>
      <c r="O19">
        <f>IF(G19*1000000&gt;8313300,VLOOKUP(G19*1000000,'xsecs on Ni'!$J$2:$K$13,2,TRUE),0)</f>
        <v>0</v>
      </c>
      <c r="P19">
        <f>IF(G19*1000000&gt;4500000,VLOOKUP(G19*1000000,'xsecs on Ni'!$M$2:$N$119,2,TRUE),0)</f>
        <v>0</v>
      </c>
      <c r="Q19">
        <f>IF(G19*1000000&gt;6396900,VLOOKUP(G19*1000000,'xsecs on Ni'!$P$2:$Q$12,2,TRUE),0)</f>
        <v>0</v>
      </c>
      <c r="R19">
        <f>IF(G19*1000000&gt;2076400,VLOOKUP(G19*1000000,'xsecs on Ni'!$S$2:$T$26,2,TRUE),0)</f>
        <v>0</v>
      </c>
      <c r="S19">
        <f>IF(G19*1000000&gt;9693400,VLOOKUP(G19*1000000,'xsecs on Ni'!$V$2:$W$11,2,TRUE),0)</f>
        <v>0</v>
      </c>
      <c r="T19">
        <f t="shared" si="2"/>
        <v>0</v>
      </c>
      <c r="U19">
        <f t="shared" si="3"/>
        <v>0</v>
      </c>
      <c r="V19">
        <f t="shared" si="4"/>
        <v>0</v>
      </c>
      <c r="W19">
        <f t="shared" si="5"/>
        <v>0</v>
      </c>
    </row>
    <row r="20" spans="1:23">
      <c r="E20">
        <v>1.5846E-3</v>
      </c>
      <c r="F20">
        <v>2.0347E-3</v>
      </c>
      <c r="G20" s="1">
        <f t="shared" si="1"/>
        <v>1.8096499999999999E-3</v>
      </c>
      <c r="H20">
        <v>52011180000</v>
      </c>
      <c r="I20">
        <v>3.2599999999999997E-2</v>
      </c>
      <c r="J20" s="1">
        <f t="shared" si="0"/>
        <v>4.5009999999999994E-4</v>
      </c>
      <c r="L20">
        <f>IF(G20*1000000&gt;500000,VLOOKUP(G20*1000000,'xsecs on Ni'!$A$2:$B$34,2,TRUE),0)</f>
        <v>0</v>
      </c>
      <c r="M20">
        <f>IF(G20*1000000&gt;6509400,VLOOKUP(G20*1000000,'xsecs on Ni'!$D$2:$E$12,2,TRUE),0)</f>
        <v>0</v>
      </c>
      <c r="N20">
        <f>IF(G20*1000000&gt;500000,VLOOKUP(G20*1000000,'xsecs on Ni'!$G$2:$H$31,2,TRUE),0)</f>
        <v>0</v>
      </c>
      <c r="O20">
        <f>IF(G20*1000000&gt;8313300,VLOOKUP(G20*1000000,'xsecs on Ni'!$J$2:$K$13,2,TRUE),0)</f>
        <v>0</v>
      </c>
      <c r="P20">
        <f>IF(G20*1000000&gt;4500000,VLOOKUP(G20*1000000,'xsecs on Ni'!$M$2:$N$119,2,TRUE),0)</f>
        <v>0</v>
      </c>
      <c r="Q20">
        <f>IF(G20*1000000&gt;6396900,VLOOKUP(G20*1000000,'xsecs on Ni'!$P$2:$Q$12,2,TRUE),0)</f>
        <v>0</v>
      </c>
      <c r="R20">
        <f>IF(G20*1000000&gt;2076400,VLOOKUP(G20*1000000,'xsecs on Ni'!$S$2:$T$26,2,TRUE),0)</f>
        <v>0</v>
      </c>
      <c r="S20">
        <f>IF(G20*1000000&gt;9693400,VLOOKUP(G20*1000000,'xsecs on Ni'!$V$2:$W$11,2,TRUE),0)</f>
        <v>0</v>
      </c>
      <c r="T20">
        <f t="shared" si="2"/>
        <v>0</v>
      </c>
      <c r="U20">
        <f t="shared" si="3"/>
        <v>0</v>
      </c>
      <c r="V20">
        <f t="shared" si="4"/>
        <v>0</v>
      </c>
      <c r="W20">
        <f t="shared" si="5"/>
        <v>0</v>
      </c>
    </row>
    <row r="21" spans="1:23">
      <c r="E21">
        <v>2.0347E-3</v>
      </c>
      <c r="F21">
        <v>2.2487000000000002E-3</v>
      </c>
      <c r="G21" s="1">
        <f t="shared" si="1"/>
        <v>2.1416999999999999E-3</v>
      </c>
      <c r="H21">
        <v>27993000000</v>
      </c>
      <c r="I21">
        <v>4.3999999999999997E-2</v>
      </c>
      <c r="J21" s="1">
        <f t="shared" si="0"/>
        <v>2.1400000000000021E-4</v>
      </c>
      <c r="L21">
        <f>IF(G21*1000000&gt;500000,VLOOKUP(G21*1000000,'xsecs on Ni'!$A$2:$B$34,2,TRUE),0)</f>
        <v>0</v>
      </c>
      <c r="M21">
        <f>IF(G21*1000000&gt;6509400,VLOOKUP(G21*1000000,'xsecs on Ni'!$D$2:$E$12,2,TRUE),0)</f>
        <v>0</v>
      </c>
      <c r="N21">
        <f>IF(G21*1000000&gt;500000,VLOOKUP(G21*1000000,'xsecs on Ni'!$G$2:$H$31,2,TRUE),0)</f>
        <v>0</v>
      </c>
      <c r="O21">
        <f>IF(G21*1000000&gt;8313300,VLOOKUP(G21*1000000,'xsecs on Ni'!$J$2:$K$13,2,TRUE),0)</f>
        <v>0</v>
      </c>
      <c r="P21">
        <f>IF(G21*1000000&gt;4500000,VLOOKUP(G21*1000000,'xsecs on Ni'!$M$2:$N$119,2,TRUE),0)</f>
        <v>0</v>
      </c>
      <c r="Q21">
        <f>IF(G21*1000000&gt;6396900,VLOOKUP(G21*1000000,'xsecs on Ni'!$P$2:$Q$12,2,TRUE),0)</f>
        <v>0</v>
      </c>
      <c r="R21">
        <f>IF(G21*1000000&gt;2076400,VLOOKUP(G21*1000000,'xsecs on Ni'!$S$2:$T$26,2,TRUE),0)</f>
        <v>0</v>
      </c>
      <c r="S21">
        <f>IF(G21*1000000&gt;9693400,VLOOKUP(G21*1000000,'xsecs on Ni'!$V$2:$W$11,2,TRUE),0)</f>
        <v>0</v>
      </c>
      <c r="T21">
        <f t="shared" si="2"/>
        <v>0</v>
      </c>
      <c r="U21">
        <f t="shared" si="3"/>
        <v>0</v>
      </c>
      <c r="V21">
        <f t="shared" si="4"/>
        <v>0</v>
      </c>
      <c r="W21">
        <f t="shared" si="5"/>
        <v>0</v>
      </c>
    </row>
    <row r="22" spans="1:23">
      <c r="E22">
        <v>2.2487000000000002E-3</v>
      </c>
      <c r="F22">
        <v>2.4851999999999999E-3</v>
      </c>
      <c r="G22" s="1">
        <f t="shared" si="1"/>
        <v>2.36695E-3</v>
      </c>
      <c r="H22">
        <v>30879720000</v>
      </c>
      <c r="I22">
        <v>3.8399999999999997E-2</v>
      </c>
      <c r="J22" s="1">
        <f t="shared" si="0"/>
        <v>2.3649999999999973E-4</v>
      </c>
      <c r="L22">
        <f>IF(G22*1000000&gt;500000,VLOOKUP(G22*1000000,'xsecs on Ni'!$A$2:$B$34,2,TRUE),0)</f>
        <v>0</v>
      </c>
      <c r="M22">
        <f>IF(G22*1000000&gt;6509400,VLOOKUP(G22*1000000,'xsecs on Ni'!$D$2:$E$12,2,TRUE),0)</f>
        <v>0</v>
      </c>
      <c r="N22">
        <f>IF(G22*1000000&gt;500000,VLOOKUP(G22*1000000,'xsecs on Ni'!$G$2:$H$31,2,TRUE),0)</f>
        <v>0</v>
      </c>
      <c r="O22">
        <f>IF(G22*1000000&gt;8313300,VLOOKUP(G22*1000000,'xsecs on Ni'!$J$2:$K$13,2,TRUE),0)</f>
        <v>0</v>
      </c>
      <c r="P22">
        <f>IF(G22*1000000&gt;4500000,VLOOKUP(G22*1000000,'xsecs on Ni'!$M$2:$N$119,2,TRUE),0)</f>
        <v>0</v>
      </c>
      <c r="Q22">
        <f>IF(G22*1000000&gt;6396900,VLOOKUP(G22*1000000,'xsecs on Ni'!$P$2:$Q$12,2,TRUE),0)</f>
        <v>0</v>
      </c>
      <c r="R22">
        <f>IF(G22*1000000&gt;2076400,VLOOKUP(G22*1000000,'xsecs on Ni'!$S$2:$T$26,2,TRUE),0)</f>
        <v>0</v>
      </c>
      <c r="S22">
        <f>IF(G22*1000000&gt;9693400,VLOOKUP(G22*1000000,'xsecs on Ni'!$V$2:$W$11,2,TRUE),0)</f>
        <v>0</v>
      </c>
      <c r="T22">
        <f t="shared" si="2"/>
        <v>0</v>
      </c>
      <c r="U22">
        <f t="shared" si="3"/>
        <v>0</v>
      </c>
      <c r="V22">
        <f t="shared" si="4"/>
        <v>0</v>
      </c>
      <c r="W22">
        <f t="shared" si="5"/>
        <v>0</v>
      </c>
    </row>
    <row r="23" spans="1:23">
      <c r="E23">
        <v>2.4851999999999999E-3</v>
      </c>
      <c r="F23">
        <v>2.6126000000000001E-3</v>
      </c>
      <c r="G23" s="1">
        <f t="shared" si="1"/>
        <v>2.5488999999999998E-3</v>
      </c>
      <c r="H23">
        <v>17805222000</v>
      </c>
      <c r="I23">
        <v>6.8099999999999994E-2</v>
      </c>
      <c r="J23" s="1">
        <f t="shared" si="0"/>
        <v>1.2740000000000017E-4</v>
      </c>
      <c r="L23">
        <f>IF(G23*1000000&gt;500000,VLOOKUP(G23*1000000,'xsecs on Ni'!$A$2:$B$34,2,TRUE),0)</f>
        <v>0</v>
      </c>
      <c r="M23">
        <f>IF(G23*1000000&gt;6509400,VLOOKUP(G23*1000000,'xsecs on Ni'!$D$2:$E$12,2,TRUE),0)</f>
        <v>0</v>
      </c>
      <c r="N23">
        <f>IF(G23*1000000&gt;500000,VLOOKUP(G23*1000000,'xsecs on Ni'!$G$2:$H$31,2,TRUE),0)</f>
        <v>0</v>
      </c>
      <c r="O23">
        <f>IF(G23*1000000&gt;8313300,VLOOKUP(G23*1000000,'xsecs on Ni'!$J$2:$K$13,2,TRUE),0)</f>
        <v>0</v>
      </c>
      <c r="P23">
        <f>IF(G23*1000000&gt;4500000,VLOOKUP(G23*1000000,'xsecs on Ni'!$M$2:$N$119,2,TRUE),0)</f>
        <v>0</v>
      </c>
      <c r="Q23">
        <f>IF(G23*1000000&gt;6396900,VLOOKUP(G23*1000000,'xsecs on Ni'!$P$2:$Q$12,2,TRUE),0)</f>
        <v>0</v>
      </c>
      <c r="R23">
        <f>IF(G23*1000000&gt;2076400,VLOOKUP(G23*1000000,'xsecs on Ni'!$S$2:$T$26,2,TRUE),0)</f>
        <v>0</v>
      </c>
      <c r="S23">
        <f>IF(G23*1000000&gt;9693400,VLOOKUP(G23*1000000,'xsecs on Ni'!$V$2:$W$11,2,TRUE),0)</f>
        <v>0</v>
      </c>
      <c r="T23">
        <f t="shared" si="2"/>
        <v>0</v>
      </c>
      <c r="U23">
        <f t="shared" si="3"/>
        <v>0</v>
      </c>
      <c r="V23">
        <f t="shared" si="4"/>
        <v>0</v>
      </c>
      <c r="W23">
        <f t="shared" si="5"/>
        <v>0</v>
      </c>
    </row>
    <row r="24" spans="1:23">
      <c r="E24">
        <v>2.6126000000000001E-3</v>
      </c>
      <c r="F24">
        <v>2.7464999999999998E-3</v>
      </c>
      <c r="G24" s="1">
        <f t="shared" si="1"/>
        <v>2.6795500000000002E-3</v>
      </c>
      <c r="H24">
        <v>17158500000</v>
      </c>
      <c r="I24">
        <v>6.59E-2</v>
      </c>
      <c r="J24" s="1">
        <f t="shared" si="0"/>
        <v>1.3389999999999973E-4</v>
      </c>
      <c r="L24">
        <f>IF(G24*1000000&gt;500000,VLOOKUP(G24*1000000,'xsecs on Ni'!$A$2:$B$34,2,TRUE),0)</f>
        <v>0</v>
      </c>
      <c r="M24">
        <f>IF(G24*1000000&gt;6509400,VLOOKUP(G24*1000000,'xsecs on Ni'!$D$2:$E$12,2,TRUE),0)</f>
        <v>0</v>
      </c>
      <c r="N24">
        <f>IF(G24*1000000&gt;500000,VLOOKUP(G24*1000000,'xsecs on Ni'!$G$2:$H$31,2,TRUE),0)</f>
        <v>0</v>
      </c>
      <c r="O24">
        <f>IF(G24*1000000&gt;8313300,VLOOKUP(G24*1000000,'xsecs on Ni'!$J$2:$K$13,2,TRUE),0)</f>
        <v>0</v>
      </c>
      <c r="P24">
        <f>IF(G24*1000000&gt;4500000,VLOOKUP(G24*1000000,'xsecs on Ni'!$M$2:$N$119,2,TRUE),0)</f>
        <v>0</v>
      </c>
      <c r="Q24">
        <f>IF(G24*1000000&gt;6396900,VLOOKUP(G24*1000000,'xsecs on Ni'!$P$2:$Q$12,2,TRUE),0)</f>
        <v>0</v>
      </c>
      <c r="R24">
        <f>IF(G24*1000000&gt;2076400,VLOOKUP(G24*1000000,'xsecs on Ni'!$S$2:$T$26,2,TRUE),0)</f>
        <v>0</v>
      </c>
      <c r="S24">
        <f>IF(G24*1000000&gt;9693400,VLOOKUP(G24*1000000,'xsecs on Ni'!$V$2:$W$11,2,TRUE),0)</f>
        <v>0</v>
      </c>
      <c r="T24">
        <f t="shared" si="2"/>
        <v>0</v>
      </c>
      <c r="U24">
        <f t="shared" si="3"/>
        <v>0</v>
      </c>
      <c r="V24">
        <f t="shared" si="4"/>
        <v>0</v>
      </c>
      <c r="W24">
        <f t="shared" si="5"/>
        <v>0</v>
      </c>
    </row>
    <row r="25" spans="1:23">
      <c r="E25">
        <v>2.7464999999999998E-3</v>
      </c>
      <c r="F25">
        <v>3.0354000000000002E-3</v>
      </c>
      <c r="G25" s="1">
        <f t="shared" si="1"/>
        <v>2.8909499999999998E-3</v>
      </c>
      <c r="H25">
        <v>34082640000</v>
      </c>
      <c r="I25">
        <v>3.2300000000000002E-2</v>
      </c>
      <c r="J25" s="1">
        <f t="shared" si="0"/>
        <v>2.8890000000000035E-4</v>
      </c>
      <c r="L25">
        <f>IF(G25*1000000&gt;500000,VLOOKUP(G25*1000000,'xsecs on Ni'!$A$2:$B$34,2,TRUE),0)</f>
        <v>0</v>
      </c>
      <c r="M25">
        <f>IF(G25*1000000&gt;6509400,VLOOKUP(G25*1000000,'xsecs on Ni'!$D$2:$E$12,2,TRUE),0)</f>
        <v>0</v>
      </c>
      <c r="N25">
        <f>IF(G25*1000000&gt;500000,VLOOKUP(G25*1000000,'xsecs on Ni'!$G$2:$H$31,2,TRUE),0)</f>
        <v>0</v>
      </c>
      <c r="O25">
        <f>IF(G25*1000000&gt;8313300,VLOOKUP(G25*1000000,'xsecs on Ni'!$J$2:$K$13,2,TRUE),0)</f>
        <v>0</v>
      </c>
      <c r="P25">
        <f>IF(G25*1000000&gt;4500000,VLOOKUP(G25*1000000,'xsecs on Ni'!$M$2:$N$119,2,TRUE),0)</f>
        <v>0</v>
      </c>
      <c r="Q25">
        <f>IF(G25*1000000&gt;6396900,VLOOKUP(G25*1000000,'xsecs on Ni'!$P$2:$Q$12,2,TRUE),0)</f>
        <v>0</v>
      </c>
      <c r="R25">
        <f>IF(G25*1000000&gt;2076400,VLOOKUP(G25*1000000,'xsecs on Ni'!$S$2:$T$26,2,TRUE),0)</f>
        <v>0</v>
      </c>
      <c r="S25">
        <f>IF(G25*1000000&gt;9693400,VLOOKUP(G25*1000000,'xsecs on Ni'!$V$2:$W$11,2,TRUE),0)</f>
        <v>0</v>
      </c>
      <c r="T25">
        <f t="shared" si="2"/>
        <v>0</v>
      </c>
      <c r="U25">
        <f t="shared" si="3"/>
        <v>0</v>
      </c>
      <c r="V25">
        <f t="shared" si="4"/>
        <v>0</v>
      </c>
      <c r="W25">
        <f t="shared" si="5"/>
        <v>0</v>
      </c>
    </row>
    <row r="26" spans="1:23">
      <c r="E26">
        <v>3.0354000000000002E-3</v>
      </c>
      <c r="F26">
        <v>3.3546000000000001E-3</v>
      </c>
      <c r="G26" s="1">
        <f t="shared" si="1"/>
        <v>3.1949999999999999E-3</v>
      </c>
      <c r="H26">
        <v>37374840000</v>
      </c>
      <c r="I26">
        <v>5.8799999999999998E-2</v>
      </c>
      <c r="J26" s="1">
        <f t="shared" si="0"/>
        <v>3.1919999999999995E-4</v>
      </c>
      <c r="L26">
        <f>IF(G26*1000000&gt;500000,VLOOKUP(G26*1000000,'xsecs on Ni'!$A$2:$B$34,2,TRUE),0)</f>
        <v>0</v>
      </c>
      <c r="M26">
        <f>IF(G26*1000000&gt;6509400,VLOOKUP(G26*1000000,'xsecs on Ni'!$D$2:$E$12,2,TRUE),0)</f>
        <v>0</v>
      </c>
      <c r="N26">
        <f>IF(G26*1000000&gt;500000,VLOOKUP(G26*1000000,'xsecs on Ni'!$G$2:$H$31,2,TRUE),0)</f>
        <v>0</v>
      </c>
      <c r="O26">
        <f>IF(G26*1000000&gt;8313300,VLOOKUP(G26*1000000,'xsecs on Ni'!$J$2:$K$13,2,TRUE),0)</f>
        <v>0</v>
      </c>
      <c r="P26">
        <f>IF(G26*1000000&gt;4500000,VLOOKUP(G26*1000000,'xsecs on Ni'!$M$2:$N$119,2,TRUE),0)</f>
        <v>0</v>
      </c>
      <c r="Q26">
        <f>IF(G26*1000000&gt;6396900,VLOOKUP(G26*1000000,'xsecs on Ni'!$P$2:$Q$12,2,TRUE),0)</f>
        <v>0</v>
      </c>
      <c r="R26">
        <f>IF(G26*1000000&gt;2076400,VLOOKUP(G26*1000000,'xsecs on Ni'!$S$2:$T$26,2,TRUE),0)</f>
        <v>0</v>
      </c>
      <c r="S26">
        <f>IF(G26*1000000&gt;9693400,VLOOKUP(G26*1000000,'xsecs on Ni'!$V$2:$W$11,2,TRUE),0)</f>
        <v>0</v>
      </c>
      <c r="T26">
        <f t="shared" si="2"/>
        <v>0</v>
      </c>
      <c r="U26">
        <f t="shared" si="3"/>
        <v>0</v>
      </c>
      <c r="V26">
        <f t="shared" si="4"/>
        <v>0</v>
      </c>
      <c r="W26">
        <f t="shared" si="5"/>
        <v>0</v>
      </c>
    </row>
    <row r="27" spans="1:23">
      <c r="E27">
        <v>3.3546000000000001E-3</v>
      </c>
      <c r="F27">
        <v>3.7074E-3</v>
      </c>
      <c r="G27" s="1">
        <f t="shared" si="1"/>
        <v>3.5310000000000003E-3</v>
      </c>
      <c r="H27">
        <v>29998080000</v>
      </c>
      <c r="I27">
        <v>3.56E-2</v>
      </c>
      <c r="J27" s="1">
        <f t="shared" si="0"/>
        <v>3.527999999999999E-4</v>
      </c>
      <c r="L27">
        <f>IF(G27*1000000&gt;500000,VLOOKUP(G27*1000000,'xsecs on Ni'!$A$2:$B$34,2,TRUE),0)</f>
        <v>0</v>
      </c>
      <c r="M27">
        <f>IF(G27*1000000&gt;6509400,VLOOKUP(G27*1000000,'xsecs on Ni'!$D$2:$E$12,2,TRUE),0)</f>
        <v>0</v>
      </c>
      <c r="N27">
        <f>IF(G27*1000000&gt;500000,VLOOKUP(G27*1000000,'xsecs on Ni'!$G$2:$H$31,2,TRUE),0)</f>
        <v>0</v>
      </c>
      <c r="O27">
        <f>IF(G27*1000000&gt;8313300,VLOOKUP(G27*1000000,'xsecs on Ni'!$J$2:$K$13,2,TRUE),0)</f>
        <v>0</v>
      </c>
      <c r="P27">
        <f>IF(G27*1000000&gt;4500000,VLOOKUP(G27*1000000,'xsecs on Ni'!$M$2:$N$119,2,TRUE),0)</f>
        <v>0</v>
      </c>
      <c r="Q27">
        <f>IF(G27*1000000&gt;6396900,VLOOKUP(G27*1000000,'xsecs on Ni'!$P$2:$Q$12,2,TRUE),0)</f>
        <v>0</v>
      </c>
      <c r="R27">
        <f>IF(G27*1000000&gt;2076400,VLOOKUP(G27*1000000,'xsecs on Ni'!$S$2:$T$26,2,TRUE),0)</f>
        <v>0</v>
      </c>
      <c r="S27">
        <f>IF(G27*1000000&gt;9693400,VLOOKUP(G27*1000000,'xsecs on Ni'!$V$2:$W$11,2,TRUE),0)</f>
        <v>0</v>
      </c>
      <c r="T27">
        <f t="shared" si="2"/>
        <v>0</v>
      </c>
      <c r="U27">
        <f t="shared" si="3"/>
        <v>0</v>
      </c>
      <c r="V27">
        <f t="shared" si="4"/>
        <v>0</v>
      </c>
      <c r="W27">
        <f t="shared" si="5"/>
        <v>0</v>
      </c>
    </row>
    <row r="28" spans="1:23">
      <c r="E28">
        <v>3.7074E-3</v>
      </c>
      <c r="F28">
        <v>4.3074000000000003E-3</v>
      </c>
      <c r="G28" s="1">
        <f t="shared" si="1"/>
        <v>4.0074000000000004E-3</v>
      </c>
      <c r="H28">
        <v>34575540000</v>
      </c>
      <c r="I28">
        <v>3.7699999999999997E-2</v>
      </c>
      <c r="J28" s="1">
        <f t="shared" si="0"/>
        <v>6.0000000000000027E-4</v>
      </c>
      <c r="L28">
        <f>IF(G28*1000000&gt;500000,VLOOKUP(G28*1000000,'xsecs on Ni'!$A$2:$B$34,2,TRUE),0)</f>
        <v>0</v>
      </c>
      <c r="M28">
        <f>IF(G28*1000000&gt;6509400,VLOOKUP(G28*1000000,'xsecs on Ni'!$D$2:$E$12,2,TRUE),0)</f>
        <v>0</v>
      </c>
      <c r="N28">
        <f>IF(G28*1000000&gt;500000,VLOOKUP(G28*1000000,'xsecs on Ni'!$G$2:$H$31,2,TRUE),0)</f>
        <v>0</v>
      </c>
      <c r="O28">
        <f>IF(G28*1000000&gt;8313300,VLOOKUP(G28*1000000,'xsecs on Ni'!$J$2:$K$13,2,TRUE),0)</f>
        <v>0</v>
      </c>
      <c r="P28">
        <f>IF(G28*1000000&gt;4500000,VLOOKUP(G28*1000000,'xsecs on Ni'!$M$2:$N$119,2,TRUE),0)</f>
        <v>0</v>
      </c>
      <c r="Q28">
        <f>IF(G28*1000000&gt;6396900,VLOOKUP(G28*1000000,'xsecs on Ni'!$P$2:$Q$12,2,TRUE),0)</f>
        <v>0</v>
      </c>
      <c r="R28">
        <f>IF(G28*1000000&gt;2076400,VLOOKUP(G28*1000000,'xsecs on Ni'!$S$2:$T$26,2,TRUE),0)</f>
        <v>0</v>
      </c>
      <c r="S28">
        <f>IF(G28*1000000&gt;9693400,VLOOKUP(G28*1000000,'xsecs on Ni'!$V$2:$W$11,2,TRUE),0)</f>
        <v>0</v>
      </c>
      <c r="T28">
        <f t="shared" si="2"/>
        <v>0</v>
      </c>
      <c r="U28">
        <f t="shared" si="3"/>
        <v>0</v>
      </c>
      <c r="V28">
        <f t="shared" si="4"/>
        <v>0</v>
      </c>
      <c r="W28">
        <f t="shared" si="5"/>
        <v>0</v>
      </c>
    </row>
    <row r="29" spans="1:23">
      <c r="E29">
        <v>4.3074000000000003E-3</v>
      </c>
      <c r="F29">
        <v>5.5307999999999998E-3</v>
      </c>
      <c r="G29" s="1">
        <f t="shared" si="1"/>
        <v>4.9191E-3</v>
      </c>
      <c r="H29">
        <v>60853620000</v>
      </c>
      <c r="I29">
        <v>3.4000000000000002E-2</v>
      </c>
      <c r="J29" s="1">
        <f t="shared" si="0"/>
        <v>1.2233999999999995E-3</v>
      </c>
      <c r="L29">
        <f>IF(G29*1000000&gt;500000,VLOOKUP(G29*1000000,'xsecs on Ni'!$A$2:$B$34,2,TRUE),0)</f>
        <v>0</v>
      </c>
      <c r="M29">
        <f>IF(G29*1000000&gt;6509400,VLOOKUP(G29*1000000,'xsecs on Ni'!$D$2:$E$12,2,TRUE),0)</f>
        <v>0</v>
      </c>
      <c r="N29">
        <f>IF(G29*1000000&gt;500000,VLOOKUP(G29*1000000,'xsecs on Ni'!$G$2:$H$31,2,TRUE),0)</f>
        <v>0</v>
      </c>
      <c r="O29">
        <f>IF(G29*1000000&gt;8313300,VLOOKUP(G29*1000000,'xsecs on Ni'!$J$2:$K$13,2,TRUE),0)</f>
        <v>0</v>
      </c>
      <c r="P29">
        <f>IF(G29*1000000&gt;4500000,VLOOKUP(G29*1000000,'xsecs on Ni'!$M$2:$N$119,2,TRUE),0)</f>
        <v>0</v>
      </c>
      <c r="Q29">
        <f>IF(G29*1000000&gt;6396900,VLOOKUP(G29*1000000,'xsecs on Ni'!$P$2:$Q$12,2,TRUE),0)</f>
        <v>0</v>
      </c>
      <c r="R29">
        <f>IF(G29*1000000&gt;2076400,VLOOKUP(G29*1000000,'xsecs on Ni'!$S$2:$T$26,2,TRUE),0)</f>
        <v>0</v>
      </c>
      <c r="S29">
        <f>IF(G29*1000000&gt;9693400,VLOOKUP(G29*1000000,'xsecs on Ni'!$V$2:$W$11,2,TRUE),0)</f>
        <v>0</v>
      </c>
      <c r="T29">
        <f t="shared" si="2"/>
        <v>0</v>
      </c>
      <c r="U29">
        <f t="shared" si="3"/>
        <v>0</v>
      </c>
      <c r="V29">
        <f t="shared" si="4"/>
        <v>0</v>
      </c>
      <c r="W29">
        <f t="shared" si="5"/>
        <v>0</v>
      </c>
    </row>
    <row r="30" spans="1:23">
      <c r="A30" s="5" t="s">
        <v>58</v>
      </c>
      <c r="B30" s="5"/>
      <c r="C30" s="5" t="s">
        <v>35</v>
      </c>
      <c r="D30" s="5"/>
      <c r="E30">
        <v>5.5307999999999998E-3</v>
      </c>
      <c r="F30">
        <v>7.1016999999999999E-3</v>
      </c>
      <c r="G30" s="1">
        <f t="shared" si="1"/>
        <v>6.3162499999999998E-3</v>
      </c>
      <c r="H30">
        <v>94095540000</v>
      </c>
      <c r="I30">
        <v>2.7199999999999998E-2</v>
      </c>
      <c r="J30" s="1">
        <f t="shared" si="0"/>
        <v>1.5709000000000001E-3</v>
      </c>
      <c r="L30">
        <f>IF(G30*1000000&gt;500000,VLOOKUP(G30*1000000,'xsecs on Ni'!$A$2:$B$34,2,TRUE),0)</f>
        <v>0</v>
      </c>
      <c r="M30">
        <f>IF(G30*1000000&gt;6509400,VLOOKUP(G30*1000000,'xsecs on Ni'!$D$2:$E$12,2,TRUE),0)</f>
        <v>0</v>
      </c>
      <c r="N30">
        <f>IF(G30*1000000&gt;500000,VLOOKUP(G30*1000000,'xsecs on Ni'!$G$2:$H$31,2,TRUE),0)</f>
        <v>0</v>
      </c>
      <c r="O30">
        <f>IF(G30*1000000&gt;8313300,VLOOKUP(G30*1000000,'xsecs on Ni'!$J$2:$K$13,2,TRUE),0)</f>
        <v>0</v>
      </c>
      <c r="P30">
        <f>IF(G30*1000000&gt;4500000,VLOOKUP(G30*1000000,'xsecs on Ni'!$M$2:$N$119,2,TRUE),0)</f>
        <v>0</v>
      </c>
      <c r="Q30">
        <f>IF(G30*1000000&gt;6396900,VLOOKUP(G30*1000000,'xsecs on Ni'!$P$2:$Q$12,2,TRUE),0)</f>
        <v>0</v>
      </c>
      <c r="R30">
        <f>IF(G30*1000000&gt;2076400,VLOOKUP(G30*1000000,'xsecs on Ni'!$S$2:$T$26,2,TRUE),0)</f>
        <v>0</v>
      </c>
      <c r="S30">
        <f>IF(G30*1000000&gt;9693400,VLOOKUP(G30*1000000,'xsecs on Ni'!$V$2:$W$11,2,TRUE),0)</f>
        <v>0</v>
      </c>
      <c r="T30">
        <f t="shared" si="2"/>
        <v>0</v>
      </c>
      <c r="U30">
        <f t="shared" si="3"/>
        <v>0</v>
      </c>
      <c r="V30">
        <f t="shared" si="4"/>
        <v>0</v>
      </c>
      <c r="W30">
        <f t="shared" si="5"/>
        <v>0</v>
      </c>
    </row>
    <row r="31" spans="1:23">
      <c r="A31" s="8" t="s">
        <v>39</v>
      </c>
      <c r="B31">
        <v>150469.40373880402</v>
      </c>
      <c r="E31">
        <v>7.1016999999999999E-3</v>
      </c>
      <c r="F31">
        <v>9.1187999999999998E-3</v>
      </c>
      <c r="G31" s="1">
        <f t="shared" si="1"/>
        <v>8.1102499999999994E-3</v>
      </c>
      <c r="H31">
        <v>118653120000</v>
      </c>
      <c r="I31">
        <v>2.1999999999999999E-2</v>
      </c>
      <c r="J31" s="1">
        <f t="shared" si="0"/>
        <v>2.0171E-3</v>
      </c>
      <c r="L31">
        <f>IF(G31*1000000&gt;500000,VLOOKUP(G31*1000000,'xsecs on Ni'!$A$2:$B$34,2,TRUE),0)</f>
        <v>0</v>
      </c>
      <c r="M31">
        <f>IF(G31*1000000&gt;6509400,VLOOKUP(G31*1000000,'xsecs on Ni'!$D$2:$E$12,2,TRUE),0)</f>
        <v>0</v>
      </c>
      <c r="N31">
        <f>IF(G31*1000000&gt;500000,VLOOKUP(G31*1000000,'xsecs on Ni'!$G$2:$H$31,2,TRUE),0)</f>
        <v>0</v>
      </c>
      <c r="O31">
        <f>IF(G31*1000000&gt;8313300,VLOOKUP(G31*1000000,'xsecs on Ni'!$J$2:$K$13,2,TRUE),0)</f>
        <v>0</v>
      </c>
      <c r="P31">
        <f>IF(G31*1000000&gt;4500000,VLOOKUP(G31*1000000,'xsecs on Ni'!$M$2:$N$119,2,TRUE),0)</f>
        <v>0</v>
      </c>
      <c r="Q31">
        <f>IF(G31*1000000&gt;6396900,VLOOKUP(G31*1000000,'xsecs on Ni'!$P$2:$Q$12,2,TRUE),0)</f>
        <v>0</v>
      </c>
      <c r="R31">
        <f>IF(G31*1000000&gt;2076400,VLOOKUP(G31*1000000,'xsecs on Ni'!$S$2:$T$26,2,TRUE),0)</f>
        <v>0</v>
      </c>
      <c r="S31">
        <f>IF(G31*1000000&gt;9693400,VLOOKUP(G31*1000000,'xsecs on Ni'!$V$2:$W$11,2,TRUE),0)</f>
        <v>0</v>
      </c>
      <c r="T31">
        <f t="shared" si="2"/>
        <v>0</v>
      </c>
      <c r="U31">
        <f t="shared" si="3"/>
        <v>0</v>
      </c>
      <c r="V31">
        <f t="shared" si="4"/>
        <v>0</v>
      </c>
      <c r="W31">
        <f t="shared" si="5"/>
        <v>0</v>
      </c>
    </row>
    <row r="32" spans="1:23" ht="15.5" customHeight="1">
      <c r="A32" t="s">
        <v>40</v>
      </c>
      <c r="B32">
        <f>T152+U152</f>
        <v>9102505.7012986038</v>
      </c>
      <c r="E32">
        <v>9.1187999999999998E-3</v>
      </c>
      <c r="F32">
        <v>1.0595E-2</v>
      </c>
      <c r="G32" s="1">
        <f t="shared" si="1"/>
        <v>9.8569E-3</v>
      </c>
      <c r="H32">
        <v>121623540000</v>
      </c>
      <c r="I32">
        <v>1.8800000000000001E-2</v>
      </c>
      <c r="J32" s="1">
        <f t="shared" si="0"/>
        <v>1.4762000000000004E-3</v>
      </c>
      <c r="L32">
        <f>IF(G32*1000000&gt;500000,VLOOKUP(G32*1000000,'xsecs on Ni'!$A$2:$B$34,2,TRUE),0)</f>
        <v>0</v>
      </c>
      <c r="M32">
        <f>IF(G32*1000000&gt;6509400,VLOOKUP(G32*1000000,'xsecs on Ni'!$D$2:$E$12,2,TRUE),0)</f>
        <v>0</v>
      </c>
      <c r="N32">
        <f>IF(G32*1000000&gt;500000,VLOOKUP(G32*1000000,'xsecs on Ni'!$G$2:$H$31,2,TRUE),0)</f>
        <v>0</v>
      </c>
      <c r="O32">
        <f>IF(G32*1000000&gt;8313300,VLOOKUP(G32*1000000,'xsecs on Ni'!$J$2:$K$13,2,TRUE),0)</f>
        <v>0</v>
      </c>
      <c r="P32">
        <f>IF(G32*1000000&gt;4500000,VLOOKUP(G32*1000000,'xsecs on Ni'!$M$2:$N$119,2,TRUE),0)</f>
        <v>0</v>
      </c>
      <c r="Q32">
        <f>IF(G32*1000000&gt;6396900,VLOOKUP(G32*1000000,'xsecs on Ni'!$P$2:$Q$12,2,TRUE),0)</f>
        <v>0</v>
      </c>
      <c r="R32">
        <f>IF(G32*1000000&gt;2076400,VLOOKUP(G32*1000000,'xsecs on Ni'!$S$2:$T$26,2,TRUE),0)</f>
        <v>0</v>
      </c>
      <c r="S32">
        <f>IF(G32*1000000&gt;9693400,VLOOKUP(G32*1000000,'xsecs on Ni'!$V$2:$W$11,2,TRUE),0)</f>
        <v>0</v>
      </c>
      <c r="T32">
        <f t="shared" si="2"/>
        <v>0</v>
      </c>
      <c r="U32">
        <f t="shared" si="3"/>
        <v>0</v>
      </c>
      <c r="V32">
        <f t="shared" si="4"/>
        <v>0</v>
      </c>
      <c r="W32">
        <f t="shared" si="5"/>
        <v>0</v>
      </c>
    </row>
    <row r="33" spans="1:23">
      <c r="A33" s="6" t="s">
        <v>42</v>
      </c>
      <c r="B33">
        <f>B31/B32</f>
        <v>1.6530547596068781E-2</v>
      </c>
      <c r="C33" t="s">
        <v>41</v>
      </c>
      <c r="E33">
        <v>1.0595E-2</v>
      </c>
      <c r="F33">
        <v>1.1709000000000001E-2</v>
      </c>
      <c r="G33" s="1">
        <f t="shared" si="1"/>
        <v>1.1152E-2</v>
      </c>
      <c r="H33">
        <v>53984640000</v>
      </c>
      <c r="I33">
        <v>4.1200000000000001E-2</v>
      </c>
      <c r="J33" s="1">
        <f t="shared" si="0"/>
        <v>1.1140000000000004E-3</v>
      </c>
      <c r="L33">
        <f>IF(G33*1000000&gt;500000,VLOOKUP(G33*1000000,'xsecs on Ni'!$A$2:$B$34,2,TRUE),0)</f>
        <v>0</v>
      </c>
      <c r="M33">
        <f>IF(G33*1000000&gt;6509400,VLOOKUP(G33*1000000,'xsecs on Ni'!$D$2:$E$12,2,TRUE),0)</f>
        <v>0</v>
      </c>
      <c r="N33">
        <f>IF(G33*1000000&gt;500000,VLOOKUP(G33*1000000,'xsecs on Ni'!$G$2:$H$31,2,TRUE),0)</f>
        <v>0</v>
      </c>
      <c r="O33">
        <f>IF(G33*1000000&gt;8313300,VLOOKUP(G33*1000000,'xsecs on Ni'!$J$2:$K$13,2,TRUE),0)</f>
        <v>0</v>
      </c>
      <c r="P33">
        <f>IF(G33*1000000&gt;4500000,VLOOKUP(G33*1000000,'xsecs on Ni'!$M$2:$N$119,2,TRUE),0)</f>
        <v>0</v>
      </c>
      <c r="Q33">
        <f>IF(G33*1000000&gt;6396900,VLOOKUP(G33*1000000,'xsecs on Ni'!$P$2:$Q$12,2,TRUE),0)</f>
        <v>0</v>
      </c>
      <c r="R33">
        <f>IF(G33*1000000&gt;2076400,VLOOKUP(G33*1000000,'xsecs on Ni'!$S$2:$T$26,2,TRUE),0)</f>
        <v>0</v>
      </c>
      <c r="S33">
        <f>IF(G33*1000000&gt;9693400,VLOOKUP(G33*1000000,'xsecs on Ni'!$V$2:$W$11,2,TRUE),0)</f>
        <v>0</v>
      </c>
      <c r="T33">
        <f t="shared" si="2"/>
        <v>0</v>
      </c>
      <c r="U33">
        <f t="shared" si="3"/>
        <v>0</v>
      </c>
      <c r="V33">
        <f t="shared" si="4"/>
        <v>0</v>
      </c>
      <c r="W33">
        <f t="shared" si="5"/>
        <v>0</v>
      </c>
    </row>
    <row r="34" spans="1:23">
      <c r="A34" s="8" t="s">
        <v>47</v>
      </c>
      <c r="B34">
        <f>SUM(T144:T152)+SUM(U144:U152)</f>
        <v>29087368.339023896</v>
      </c>
      <c r="E34">
        <v>1.1709000000000001E-2</v>
      </c>
      <c r="F34">
        <v>1.5034E-2</v>
      </c>
      <c r="G34" s="1">
        <f t="shared" si="1"/>
        <v>1.3371500000000001E-2</v>
      </c>
      <c r="H34">
        <v>52295760000</v>
      </c>
      <c r="I34">
        <v>3.5400000000000001E-2</v>
      </c>
      <c r="J34" s="1">
        <f t="shared" si="0"/>
        <v>3.3249999999999998E-3</v>
      </c>
      <c r="L34">
        <f>IF(G34*1000000&gt;500000,VLOOKUP(G34*1000000,'xsecs on Ni'!$A$2:$B$34,2,TRUE),0)</f>
        <v>0</v>
      </c>
      <c r="M34">
        <f>IF(G34*1000000&gt;6509400,VLOOKUP(G34*1000000,'xsecs on Ni'!$D$2:$E$12,2,TRUE),0)</f>
        <v>0</v>
      </c>
      <c r="N34">
        <f>IF(G34*1000000&gt;500000,VLOOKUP(G34*1000000,'xsecs on Ni'!$G$2:$H$31,2,TRUE),0)</f>
        <v>0</v>
      </c>
      <c r="O34">
        <f>IF(G34*1000000&gt;8313300,VLOOKUP(G34*1000000,'xsecs on Ni'!$J$2:$K$13,2,TRUE),0)</f>
        <v>0</v>
      </c>
      <c r="P34">
        <f>IF(G34*1000000&gt;4500000,VLOOKUP(G34*1000000,'xsecs on Ni'!$M$2:$N$119,2,TRUE),0)</f>
        <v>0</v>
      </c>
      <c r="Q34">
        <f>IF(G34*1000000&gt;6396900,VLOOKUP(G34*1000000,'xsecs on Ni'!$P$2:$Q$12,2,TRUE),0)</f>
        <v>0</v>
      </c>
      <c r="R34">
        <f>IF(G34*1000000&gt;2076400,VLOOKUP(G34*1000000,'xsecs on Ni'!$S$2:$T$26,2,TRUE),0)</f>
        <v>0</v>
      </c>
      <c r="S34">
        <f>IF(G34*1000000&gt;9693400,VLOOKUP(G34*1000000,'xsecs on Ni'!$V$2:$W$11,2,TRUE),0)</f>
        <v>0</v>
      </c>
      <c r="T34">
        <f t="shared" si="2"/>
        <v>0</v>
      </c>
      <c r="U34">
        <f t="shared" si="3"/>
        <v>0</v>
      </c>
      <c r="V34">
        <f t="shared" si="4"/>
        <v>0</v>
      </c>
      <c r="W34">
        <f t="shared" si="5"/>
        <v>0</v>
      </c>
    </row>
    <row r="35" spans="1:23">
      <c r="A35" s="8" t="s">
        <v>49</v>
      </c>
      <c r="B35">
        <f>B34*B33</f>
        <v>480830.12677261862</v>
      </c>
      <c r="E35">
        <v>1.5034E-2</v>
      </c>
      <c r="F35">
        <v>1.9304999999999999E-2</v>
      </c>
      <c r="G35" s="1">
        <f t="shared" si="1"/>
        <v>1.7169500000000001E-2</v>
      </c>
      <c r="H35">
        <v>53789340000</v>
      </c>
      <c r="I35">
        <v>3.1399999999999997E-2</v>
      </c>
      <c r="J35" s="1">
        <f t="shared" ref="J35:J66" si="6">F35-E35</f>
        <v>4.2709999999999988E-3</v>
      </c>
      <c r="L35">
        <f>IF(G35*1000000&gt;500000,VLOOKUP(G35*1000000,'xsecs on Ni'!$A$2:$B$34,2,TRUE),0)</f>
        <v>0</v>
      </c>
      <c r="M35">
        <f>IF(G35*1000000&gt;6509400,VLOOKUP(G35*1000000,'xsecs on Ni'!$D$2:$E$12,2,TRUE),0)</f>
        <v>0</v>
      </c>
      <c r="N35">
        <f>IF(G35*1000000&gt;500000,VLOOKUP(G35*1000000,'xsecs on Ni'!$G$2:$H$31,2,TRUE),0)</f>
        <v>0</v>
      </c>
      <c r="O35">
        <f>IF(G35*1000000&gt;8313300,VLOOKUP(G35*1000000,'xsecs on Ni'!$J$2:$K$13,2,TRUE),0)</f>
        <v>0</v>
      </c>
      <c r="P35">
        <f>IF(G35*1000000&gt;4500000,VLOOKUP(G35*1000000,'xsecs on Ni'!$M$2:$N$119,2,TRUE),0)</f>
        <v>0</v>
      </c>
      <c r="Q35">
        <f>IF(G35*1000000&gt;6396900,VLOOKUP(G35*1000000,'xsecs on Ni'!$P$2:$Q$12,2,TRUE),0)</f>
        <v>0</v>
      </c>
      <c r="R35">
        <f>IF(G35*1000000&gt;2076400,VLOOKUP(G35*1000000,'xsecs on Ni'!$S$2:$T$26,2,TRUE),0)</f>
        <v>0</v>
      </c>
      <c r="S35">
        <f>IF(G35*1000000&gt;9693400,VLOOKUP(G35*1000000,'xsecs on Ni'!$V$2:$W$11,2,TRUE),0)</f>
        <v>0</v>
      </c>
      <c r="T35">
        <f t="shared" si="2"/>
        <v>0</v>
      </c>
      <c r="U35">
        <f t="shared" si="3"/>
        <v>0</v>
      </c>
      <c r="V35">
        <f t="shared" si="4"/>
        <v>0</v>
      </c>
      <c r="W35">
        <f t="shared" si="5"/>
        <v>0</v>
      </c>
    </row>
    <row r="36" spans="1:23">
      <c r="A36" s="8" t="s">
        <v>44</v>
      </c>
      <c r="B36">
        <f>3600*24*365.25*10</f>
        <v>315576000</v>
      </c>
      <c r="E36">
        <v>1.9304999999999999E-2</v>
      </c>
      <c r="F36">
        <v>2.1874999999999999E-2</v>
      </c>
      <c r="G36" s="1">
        <f t="shared" si="1"/>
        <v>2.0589999999999997E-2</v>
      </c>
      <c r="H36">
        <v>60223080000</v>
      </c>
      <c r="I36">
        <v>2.6599999999999999E-2</v>
      </c>
      <c r="J36" s="1">
        <f t="shared" si="6"/>
        <v>2.5699999999999994E-3</v>
      </c>
      <c r="L36">
        <f>IF(G36*1000000&gt;500000,VLOOKUP(G36*1000000,'xsecs on Ni'!$A$2:$B$34,2,TRUE),0)</f>
        <v>0</v>
      </c>
      <c r="M36">
        <f>IF(G36*1000000&gt;6509400,VLOOKUP(G36*1000000,'xsecs on Ni'!$D$2:$E$12,2,TRUE),0)</f>
        <v>0</v>
      </c>
      <c r="N36">
        <f>IF(G36*1000000&gt;500000,VLOOKUP(G36*1000000,'xsecs on Ni'!$G$2:$H$31,2,TRUE),0)</f>
        <v>0</v>
      </c>
      <c r="O36">
        <f>IF(G36*1000000&gt;8313300,VLOOKUP(G36*1000000,'xsecs on Ni'!$J$2:$K$13,2,TRUE),0)</f>
        <v>0</v>
      </c>
      <c r="P36">
        <f>IF(G36*1000000&gt;4500000,VLOOKUP(G36*1000000,'xsecs on Ni'!$M$2:$N$119,2,TRUE),0)</f>
        <v>0</v>
      </c>
      <c r="Q36">
        <f>IF(G36*1000000&gt;6396900,VLOOKUP(G36*1000000,'xsecs on Ni'!$P$2:$Q$12,2,TRUE),0)</f>
        <v>0</v>
      </c>
      <c r="R36">
        <f>IF(G36*1000000&gt;2076400,VLOOKUP(G36*1000000,'xsecs on Ni'!$S$2:$T$26,2,TRUE),0)</f>
        <v>0</v>
      </c>
      <c r="S36">
        <f>IF(G36*1000000&gt;9693400,VLOOKUP(G36*1000000,'xsecs on Ni'!$V$2:$W$11,2,TRUE),0)</f>
        <v>0</v>
      </c>
      <c r="T36">
        <f t="shared" si="2"/>
        <v>0</v>
      </c>
      <c r="U36">
        <f t="shared" si="3"/>
        <v>0</v>
      </c>
      <c r="V36">
        <f t="shared" si="4"/>
        <v>0</v>
      </c>
      <c r="W36">
        <f t="shared" si="5"/>
        <v>0</v>
      </c>
    </row>
    <row r="37" spans="1:23">
      <c r="A37" s="8" t="s">
        <v>46</v>
      </c>
      <c r="B37">
        <f>B35*B36</f>
        <v>151738448086395.91</v>
      </c>
      <c r="E37">
        <v>2.1874999999999999E-2</v>
      </c>
      <c r="F37">
        <v>2.3578999999999999E-2</v>
      </c>
      <c r="G37" s="1">
        <f t="shared" si="1"/>
        <v>2.2726999999999997E-2</v>
      </c>
      <c r="H37">
        <v>46760400000</v>
      </c>
      <c r="I37">
        <v>3.9E-2</v>
      </c>
      <c r="J37" s="1">
        <f t="shared" si="6"/>
        <v>1.7040000000000007E-3</v>
      </c>
      <c r="L37">
        <f>IF(G37*1000000&gt;500000,VLOOKUP(G37*1000000,'xsecs on Ni'!$A$2:$B$34,2,TRUE),0)</f>
        <v>0</v>
      </c>
      <c r="M37">
        <f>IF(G37*1000000&gt;6509400,VLOOKUP(G37*1000000,'xsecs on Ni'!$D$2:$E$12,2,TRUE),0)</f>
        <v>0</v>
      </c>
      <c r="N37">
        <f>IF(G37*1000000&gt;500000,VLOOKUP(G37*1000000,'xsecs on Ni'!$G$2:$H$31,2,TRUE),0)</f>
        <v>0</v>
      </c>
      <c r="O37">
        <f>IF(G37*1000000&gt;8313300,VLOOKUP(G37*1000000,'xsecs on Ni'!$J$2:$K$13,2,TRUE),0)</f>
        <v>0</v>
      </c>
      <c r="P37">
        <f>IF(G37*1000000&gt;4500000,VLOOKUP(G37*1000000,'xsecs on Ni'!$M$2:$N$119,2,TRUE),0)</f>
        <v>0</v>
      </c>
      <c r="Q37">
        <f>IF(G37*1000000&gt;6396900,VLOOKUP(G37*1000000,'xsecs on Ni'!$P$2:$Q$12,2,TRUE),0)</f>
        <v>0</v>
      </c>
      <c r="R37">
        <f>IF(G37*1000000&gt;2076400,VLOOKUP(G37*1000000,'xsecs on Ni'!$S$2:$T$26,2,TRUE),0)</f>
        <v>0</v>
      </c>
      <c r="S37">
        <f>IF(G37*1000000&gt;9693400,VLOOKUP(G37*1000000,'xsecs on Ni'!$V$2:$W$11,2,TRUE),0)</f>
        <v>0</v>
      </c>
      <c r="T37">
        <f t="shared" si="2"/>
        <v>0</v>
      </c>
      <c r="U37">
        <f t="shared" si="3"/>
        <v>0</v>
      </c>
      <c r="V37">
        <f t="shared" si="4"/>
        <v>0</v>
      </c>
      <c r="W37">
        <f t="shared" si="5"/>
        <v>0</v>
      </c>
    </row>
    <row r="38" spans="1:23">
      <c r="A38" s="8" t="s">
        <v>45</v>
      </c>
      <c r="B38">
        <f>0.0002*6.022E+23*(6.4/666.19)*13</f>
        <v>1.5041666791756108E+19</v>
      </c>
      <c r="E38">
        <v>2.3578999999999999E-2</v>
      </c>
      <c r="F38">
        <v>2.4176E-2</v>
      </c>
      <c r="G38" s="1">
        <f t="shared" si="1"/>
        <v>2.3877499999999999E-2</v>
      </c>
      <c r="H38">
        <v>17417784000</v>
      </c>
      <c r="I38">
        <v>5.2499999999999998E-2</v>
      </c>
      <c r="J38" s="1">
        <f t="shared" si="6"/>
        <v>5.9700000000000031E-4</v>
      </c>
      <c r="L38">
        <f>IF(G38*1000000&gt;500000,VLOOKUP(G38*1000000,'xsecs on Ni'!$A$2:$B$34,2,TRUE),0)</f>
        <v>0</v>
      </c>
      <c r="M38">
        <f>IF(G38*1000000&gt;6509400,VLOOKUP(G38*1000000,'xsecs on Ni'!$D$2:$E$12,2,TRUE),0)</f>
        <v>0</v>
      </c>
      <c r="N38">
        <f>IF(G38*1000000&gt;500000,VLOOKUP(G38*1000000,'xsecs on Ni'!$G$2:$H$31,2,TRUE),0)</f>
        <v>0</v>
      </c>
      <c r="O38">
        <f>IF(G38*1000000&gt;8313300,VLOOKUP(G38*1000000,'xsecs on Ni'!$J$2:$K$13,2,TRUE),0)</f>
        <v>0</v>
      </c>
      <c r="P38">
        <f>IF(G38*1000000&gt;4500000,VLOOKUP(G38*1000000,'xsecs on Ni'!$M$2:$N$119,2,TRUE),0)</f>
        <v>0</v>
      </c>
      <c r="Q38">
        <f>IF(G38*1000000&gt;6396900,VLOOKUP(G38*1000000,'xsecs on Ni'!$P$2:$Q$12,2,TRUE),0)</f>
        <v>0</v>
      </c>
      <c r="R38">
        <f>IF(G38*1000000&gt;2076400,VLOOKUP(G38*1000000,'xsecs on Ni'!$S$2:$T$26,2,TRUE),0)</f>
        <v>0</v>
      </c>
      <c r="S38">
        <f>IF(G38*1000000&gt;9693400,VLOOKUP(G38*1000000,'xsecs on Ni'!$V$2:$W$11,2,TRUE),0)</f>
        <v>0</v>
      </c>
      <c r="T38">
        <f t="shared" si="2"/>
        <v>0</v>
      </c>
      <c r="U38">
        <f t="shared" si="3"/>
        <v>0</v>
      </c>
      <c r="V38">
        <f t="shared" si="4"/>
        <v>0</v>
      </c>
      <c r="W38">
        <f t="shared" si="5"/>
        <v>0</v>
      </c>
    </row>
    <row r="39" spans="1:23">
      <c r="A39" s="8" t="s">
        <v>52</v>
      </c>
      <c r="B39">
        <f>(B37/B38)*1000000</f>
        <v>10.087874581130814</v>
      </c>
      <c r="E39">
        <v>2.4176E-2</v>
      </c>
      <c r="F39">
        <v>2.4788000000000001E-2</v>
      </c>
      <c r="G39" s="1">
        <f t="shared" si="1"/>
        <v>2.4482E-2</v>
      </c>
      <c r="H39">
        <v>20530680000</v>
      </c>
      <c r="I39">
        <v>4.6399999999999997E-2</v>
      </c>
      <c r="J39" s="1">
        <f t="shared" si="6"/>
        <v>6.1200000000000143E-4</v>
      </c>
      <c r="L39">
        <f>IF(G39*1000000&gt;500000,VLOOKUP(G39*1000000,'xsecs on Ni'!$A$2:$B$34,2,TRUE),0)</f>
        <v>0</v>
      </c>
      <c r="M39">
        <f>IF(G39*1000000&gt;6509400,VLOOKUP(G39*1000000,'xsecs on Ni'!$D$2:$E$12,2,TRUE),0)</f>
        <v>0</v>
      </c>
      <c r="N39">
        <f>IF(G39*1000000&gt;500000,VLOOKUP(G39*1000000,'xsecs on Ni'!$G$2:$H$31,2,TRUE),0)</f>
        <v>0</v>
      </c>
      <c r="O39">
        <f>IF(G39*1000000&gt;8313300,VLOOKUP(G39*1000000,'xsecs on Ni'!$J$2:$K$13,2,TRUE),0)</f>
        <v>0</v>
      </c>
      <c r="P39">
        <f>IF(G39*1000000&gt;4500000,VLOOKUP(G39*1000000,'xsecs on Ni'!$M$2:$N$119,2,TRUE),0)</f>
        <v>0</v>
      </c>
      <c r="Q39">
        <f>IF(G39*1000000&gt;6396900,VLOOKUP(G39*1000000,'xsecs on Ni'!$P$2:$Q$12,2,TRUE),0)</f>
        <v>0</v>
      </c>
      <c r="R39">
        <f>IF(G39*1000000&gt;2076400,VLOOKUP(G39*1000000,'xsecs on Ni'!$S$2:$T$26,2,TRUE),0)</f>
        <v>0</v>
      </c>
      <c r="S39">
        <f>IF(G39*1000000&gt;9693400,VLOOKUP(G39*1000000,'xsecs on Ni'!$V$2:$W$11,2,TRUE),0)</f>
        <v>0</v>
      </c>
      <c r="T39">
        <f t="shared" si="2"/>
        <v>0</v>
      </c>
      <c r="U39">
        <f t="shared" si="3"/>
        <v>0</v>
      </c>
      <c r="V39">
        <f t="shared" si="4"/>
        <v>0</v>
      </c>
      <c r="W39">
        <f t="shared" si="5"/>
        <v>0</v>
      </c>
    </row>
    <row r="40" spans="1:23">
      <c r="A40" s="8" t="s">
        <v>48</v>
      </c>
      <c r="B40">
        <f>(SUM(T137:T143)+SUM(U137:U143))/(3.34)</f>
        <v>2020387.2710575378</v>
      </c>
      <c r="C40" t="s">
        <v>53</v>
      </c>
      <c r="E40">
        <v>2.4788000000000001E-2</v>
      </c>
      <c r="F40">
        <v>2.6058000000000001E-2</v>
      </c>
      <c r="G40" s="1">
        <f t="shared" si="1"/>
        <v>2.5423000000000001E-2</v>
      </c>
      <c r="H40">
        <v>41613780000</v>
      </c>
      <c r="I40">
        <v>3.1899999999999998E-2</v>
      </c>
      <c r="J40" s="1">
        <f t="shared" si="6"/>
        <v>1.2700000000000003E-3</v>
      </c>
      <c r="L40">
        <f>IF(G40*1000000&gt;500000,VLOOKUP(G40*1000000,'xsecs on Ni'!$A$2:$B$34,2,TRUE),0)</f>
        <v>0</v>
      </c>
      <c r="M40">
        <f>IF(G40*1000000&gt;6509400,VLOOKUP(G40*1000000,'xsecs on Ni'!$D$2:$E$12,2,TRUE),0)</f>
        <v>0</v>
      </c>
      <c r="N40">
        <f>IF(G40*1000000&gt;500000,VLOOKUP(G40*1000000,'xsecs on Ni'!$G$2:$H$31,2,TRUE),0)</f>
        <v>0</v>
      </c>
      <c r="O40">
        <f>IF(G40*1000000&gt;8313300,VLOOKUP(G40*1000000,'xsecs on Ni'!$J$2:$K$13,2,TRUE),0)</f>
        <v>0</v>
      </c>
      <c r="P40">
        <f>IF(G40*1000000&gt;4500000,VLOOKUP(G40*1000000,'xsecs on Ni'!$M$2:$N$119,2,TRUE),0)</f>
        <v>0</v>
      </c>
      <c r="Q40">
        <f>IF(G40*1000000&gt;6396900,VLOOKUP(G40*1000000,'xsecs on Ni'!$P$2:$Q$12,2,TRUE),0)</f>
        <v>0</v>
      </c>
      <c r="R40">
        <f>IF(G40*1000000&gt;2076400,VLOOKUP(G40*1000000,'xsecs on Ni'!$S$2:$T$26,2,TRUE),0)</f>
        <v>0</v>
      </c>
      <c r="S40">
        <f>IF(G40*1000000&gt;9693400,VLOOKUP(G40*1000000,'xsecs on Ni'!$V$2:$W$11,2,TRUE),0)</f>
        <v>0</v>
      </c>
      <c r="T40">
        <f t="shared" si="2"/>
        <v>0</v>
      </c>
      <c r="U40">
        <f t="shared" si="3"/>
        <v>0</v>
      </c>
      <c r="V40">
        <f t="shared" si="4"/>
        <v>0</v>
      </c>
      <c r="W40">
        <f t="shared" si="5"/>
        <v>0</v>
      </c>
    </row>
    <row r="41" spans="1:23">
      <c r="A41" s="8" t="s">
        <v>50</v>
      </c>
      <c r="B41">
        <f>B40*B33</f>
        <v>33398.107946708144</v>
      </c>
      <c r="C41" s="17">
        <f>B41+B35</f>
        <v>514228.23471932678</v>
      </c>
      <c r="D41" s="3" t="s">
        <v>77</v>
      </c>
      <c r="E41">
        <v>2.6058000000000001E-2</v>
      </c>
      <c r="F41">
        <v>2.7E-2</v>
      </c>
      <c r="G41" s="1">
        <f t="shared" si="1"/>
        <v>2.6529E-2</v>
      </c>
      <c r="H41">
        <v>23436000000</v>
      </c>
      <c r="I41">
        <v>6.0900000000000003E-2</v>
      </c>
      <c r="J41" s="1">
        <f t="shared" si="6"/>
        <v>9.4199999999999839E-4</v>
      </c>
      <c r="L41">
        <f>IF(G41*1000000&gt;500000,VLOOKUP(G41*1000000,'xsecs on Ni'!$A$2:$B$34,2,TRUE),0)</f>
        <v>0</v>
      </c>
      <c r="M41">
        <f>IF(G41*1000000&gt;6509400,VLOOKUP(G41*1000000,'xsecs on Ni'!$D$2:$E$12,2,TRUE),0)</f>
        <v>0</v>
      </c>
      <c r="N41">
        <f>IF(G41*1000000&gt;500000,VLOOKUP(G41*1000000,'xsecs on Ni'!$G$2:$H$31,2,TRUE),0)</f>
        <v>0</v>
      </c>
      <c r="O41">
        <f>IF(G41*1000000&gt;8313300,VLOOKUP(G41*1000000,'xsecs on Ni'!$J$2:$K$13,2,TRUE),0)</f>
        <v>0</v>
      </c>
      <c r="P41">
        <f>IF(G41*1000000&gt;4500000,VLOOKUP(G41*1000000,'xsecs on Ni'!$M$2:$N$119,2,TRUE),0)</f>
        <v>0</v>
      </c>
      <c r="Q41">
        <f>IF(G41*1000000&gt;6396900,VLOOKUP(G41*1000000,'xsecs on Ni'!$P$2:$Q$12,2,TRUE),0)</f>
        <v>0</v>
      </c>
      <c r="R41">
        <f>IF(G41*1000000&gt;2076400,VLOOKUP(G41*1000000,'xsecs on Ni'!$S$2:$T$26,2,TRUE),0)</f>
        <v>0</v>
      </c>
      <c r="S41">
        <f>IF(G41*1000000&gt;9693400,VLOOKUP(G41*1000000,'xsecs on Ni'!$V$2:$W$11,2,TRUE),0)</f>
        <v>0</v>
      </c>
      <c r="T41">
        <f t="shared" si="2"/>
        <v>0</v>
      </c>
      <c r="U41">
        <f t="shared" si="3"/>
        <v>0</v>
      </c>
      <c r="V41">
        <f t="shared" si="4"/>
        <v>0</v>
      </c>
      <c r="W41">
        <f t="shared" si="5"/>
        <v>0</v>
      </c>
    </row>
    <row r="42" spans="1:23">
      <c r="A42" s="8" t="s">
        <v>51</v>
      </c>
      <c r="B42">
        <f>B41*B36</f>
        <v>10539641313390.369</v>
      </c>
      <c r="C42" t="s">
        <v>59</v>
      </c>
      <c r="E42">
        <v>2.7E-2</v>
      </c>
      <c r="F42">
        <v>2.8500000000000001E-2</v>
      </c>
      <c r="G42" s="1">
        <f t="shared" si="1"/>
        <v>2.775E-2</v>
      </c>
      <c r="H42">
        <v>16853646000</v>
      </c>
      <c r="I42">
        <v>6.5799999999999997E-2</v>
      </c>
      <c r="J42" s="1">
        <f t="shared" si="6"/>
        <v>1.5000000000000013E-3</v>
      </c>
      <c r="L42">
        <f>IF(G42*1000000&gt;500000,VLOOKUP(G42*1000000,'xsecs on Ni'!$A$2:$B$34,2,TRUE),0)</f>
        <v>0</v>
      </c>
      <c r="M42">
        <f>IF(G42*1000000&gt;6509400,VLOOKUP(G42*1000000,'xsecs on Ni'!$D$2:$E$12,2,TRUE),0)</f>
        <v>0</v>
      </c>
      <c r="N42">
        <f>IF(G42*1000000&gt;500000,VLOOKUP(G42*1000000,'xsecs on Ni'!$G$2:$H$31,2,TRUE),0)</f>
        <v>0</v>
      </c>
      <c r="O42">
        <f>IF(G42*1000000&gt;8313300,VLOOKUP(G42*1000000,'xsecs on Ni'!$J$2:$K$13,2,TRUE),0)</f>
        <v>0</v>
      </c>
      <c r="P42">
        <f>IF(G42*1000000&gt;4500000,VLOOKUP(G42*1000000,'xsecs on Ni'!$M$2:$N$119,2,TRUE),0)</f>
        <v>0</v>
      </c>
      <c r="Q42">
        <f>IF(G42*1000000&gt;6396900,VLOOKUP(G42*1000000,'xsecs on Ni'!$P$2:$Q$12,2,TRUE),0)</f>
        <v>0</v>
      </c>
      <c r="R42">
        <f>IF(G42*1000000&gt;2076400,VLOOKUP(G42*1000000,'xsecs on Ni'!$S$2:$T$26,2,TRUE),0)</f>
        <v>0</v>
      </c>
      <c r="S42">
        <f>IF(G42*1000000&gt;9693400,VLOOKUP(G42*1000000,'xsecs on Ni'!$V$2:$W$11,2,TRUE),0)</f>
        <v>0</v>
      </c>
      <c r="T42">
        <f t="shared" si="2"/>
        <v>0</v>
      </c>
      <c r="U42">
        <f t="shared" si="3"/>
        <v>0</v>
      </c>
      <c r="V42">
        <f t="shared" si="4"/>
        <v>0</v>
      </c>
      <c r="W42">
        <f t="shared" si="5"/>
        <v>0</v>
      </c>
    </row>
    <row r="43" spans="1:23" ht="16" thickBot="1">
      <c r="A43" s="8" t="s">
        <v>57</v>
      </c>
      <c r="B43">
        <f>B37+B42</f>
        <v>162278089399786.28</v>
      </c>
      <c r="E43">
        <v>2.8500000000000001E-2</v>
      </c>
      <c r="F43">
        <v>3.1828000000000002E-2</v>
      </c>
      <c r="G43" s="1">
        <f t="shared" si="1"/>
        <v>3.0164000000000003E-2</v>
      </c>
      <c r="H43">
        <v>47848500000</v>
      </c>
      <c r="I43">
        <v>4.0800000000000003E-2</v>
      </c>
      <c r="J43" s="1">
        <f t="shared" si="6"/>
        <v>3.3280000000000011E-3</v>
      </c>
      <c r="L43">
        <f>IF(G43*1000000&gt;500000,VLOOKUP(G43*1000000,'xsecs on Ni'!$A$2:$B$34,2,TRUE),0)</f>
        <v>0</v>
      </c>
      <c r="M43">
        <f>IF(G43*1000000&gt;6509400,VLOOKUP(G43*1000000,'xsecs on Ni'!$D$2:$E$12,2,TRUE),0)</f>
        <v>0</v>
      </c>
      <c r="N43">
        <f>IF(G43*1000000&gt;500000,VLOOKUP(G43*1000000,'xsecs on Ni'!$G$2:$H$31,2,TRUE),0)</f>
        <v>0</v>
      </c>
      <c r="O43">
        <f>IF(G43*1000000&gt;8313300,VLOOKUP(G43*1000000,'xsecs on Ni'!$J$2:$K$13,2,TRUE),0)</f>
        <v>0</v>
      </c>
      <c r="P43">
        <f>IF(G43*1000000&gt;4500000,VLOOKUP(G43*1000000,'xsecs on Ni'!$M$2:$N$119,2,TRUE),0)</f>
        <v>0</v>
      </c>
      <c r="Q43">
        <f>IF(G43*1000000&gt;6396900,VLOOKUP(G43*1000000,'xsecs on Ni'!$P$2:$Q$12,2,TRUE),0)</f>
        <v>0</v>
      </c>
      <c r="R43">
        <f>IF(G43*1000000&gt;2076400,VLOOKUP(G43*1000000,'xsecs on Ni'!$S$2:$T$26,2,TRUE),0)</f>
        <v>0</v>
      </c>
      <c r="S43">
        <f>IF(G43*1000000&gt;9693400,VLOOKUP(G43*1000000,'xsecs on Ni'!$V$2:$W$11,2,TRUE),0)</f>
        <v>0</v>
      </c>
      <c r="T43">
        <f t="shared" si="2"/>
        <v>0</v>
      </c>
      <c r="U43">
        <f t="shared" si="3"/>
        <v>0</v>
      </c>
      <c r="V43">
        <f t="shared" si="4"/>
        <v>0</v>
      </c>
      <c r="W43">
        <f t="shared" si="5"/>
        <v>0</v>
      </c>
    </row>
    <row r="44" spans="1:23" ht="16" thickBot="1">
      <c r="A44" s="9" t="s">
        <v>54</v>
      </c>
      <c r="B44" s="11">
        <f>(B43/B38)*1000000</f>
        <v>10.78857095070914</v>
      </c>
      <c r="E44">
        <v>3.1828000000000002E-2</v>
      </c>
      <c r="F44">
        <v>3.4306999999999997E-2</v>
      </c>
      <c r="G44" s="1">
        <f t="shared" si="1"/>
        <v>3.30675E-2</v>
      </c>
      <c r="H44">
        <v>50186520000</v>
      </c>
      <c r="I44">
        <v>5.3400000000000003E-2</v>
      </c>
      <c r="J44" s="1">
        <f t="shared" si="6"/>
        <v>2.4789999999999951E-3</v>
      </c>
      <c r="L44">
        <f>IF(G44*1000000&gt;500000,VLOOKUP(G44*1000000,'xsecs on Ni'!$A$2:$B$34,2,TRUE),0)</f>
        <v>0</v>
      </c>
      <c r="M44">
        <f>IF(G44*1000000&gt;6509400,VLOOKUP(G44*1000000,'xsecs on Ni'!$D$2:$E$12,2,TRUE),0)</f>
        <v>0</v>
      </c>
      <c r="N44">
        <f>IF(G44*1000000&gt;500000,VLOOKUP(G44*1000000,'xsecs on Ni'!$G$2:$H$31,2,TRUE),0)</f>
        <v>0</v>
      </c>
      <c r="O44">
        <f>IF(G44*1000000&gt;8313300,VLOOKUP(G44*1000000,'xsecs on Ni'!$J$2:$K$13,2,TRUE),0)</f>
        <v>0</v>
      </c>
      <c r="P44">
        <f>IF(G44*1000000&gt;4500000,VLOOKUP(G44*1000000,'xsecs on Ni'!$M$2:$N$119,2,TRUE),0)</f>
        <v>0</v>
      </c>
      <c r="Q44">
        <f>IF(G44*1000000&gt;6396900,VLOOKUP(G44*1000000,'xsecs on Ni'!$P$2:$Q$12,2,TRUE),0)</f>
        <v>0</v>
      </c>
      <c r="R44">
        <f>IF(G44*1000000&gt;2076400,VLOOKUP(G44*1000000,'xsecs on Ni'!$S$2:$T$26,2,TRUE),0)</f>
        <v>0</v>
      </c>
      <c r="S44">
        <f>IF(G44*1000000&gt;9693400,VLOOKUP(G44*1000000,'xsecs on Ni'!$V$2:$W$11,2,TRUE),0)</f>
        <v>0</v>
      </c>
      <c r="T44">
        <f t="shared" si="2"/>
        <v>0</v>
      </c>
      <c r="U44">
        <f t="shared" si="3"/>
        <v>0</v>
      </c>
      <c r="V44">
        <f t="shared" si="4"/>
        <v>0</v>
      </c>
      <c r="W44">
        <f t="shared" si="5"/>
        <v>0</v>
      </c>
    </row>
    <row r="45" spans="1:23" ht="16" thickBot="1">
      <c r="A45" s="10" t="s">
        <v>56</v>
      </c>
      <c r="B45">
        <f>B43*3</f>
        <v>486834268199358.88</v>
      </c>
      <c r="E45">
        <v>3.4306999999999997E-2</v>
      </c>
      <c r="F45">
        <v>4.0868000000000002E-2</v>
      </c>
      <c r="G45" s="1">
        <f t="shared" si="1"/>
        <v>3.7587499999999996E-2</v>
      </c>
      <c r="H45">
        <v>127454640000</v>
      </c>
      <c r="I45">
        <v>2.0500000000000001E-2</v>
      </c>
      <c r="J45" s="1">
        <f t="shared" si="6"/>
        <v>6.5610000000000043E-3</v>
      </c>
      <c r="L45">
        <f>IF(G45*1000000&gt;500000,VLOOKUP(G45*1000000,'xsecs on Ni'!$A$2:$B$34,2,TRUE),0)</f>
        <v>0</v>
      </c>
      <c r="M45">
        <f>IF(G45*1000000&gt;6509400,VLOOKUP(G45*1000000,'xsecs on Ni'!$D$2:$E$12,2,TRUE),0)</f>
        <v>0</v>
      </c>
      <c r="N45">
        <f>IF(G45*1000000&gt;500000,VLOOKUP(G45*1000000,'xsecs on Ni'!$G$2:$H$31,2,TRUE),0)</f>
        <v>0</v>
      </c>
      <c r="O45">
        <f>IF(G45*1000000&gt;8313300,VLOOKUP(G45*1000000,'xsecs on Ni'!$J$2:$K$13,2,TRUE),0)</f>
        <v>0</v>
      </c>
      <c r="P45">
        <f>IF(G45*1000000&gt;4500000,VLOOKUP(G45*1000000,'xsecs on Ni'!$M$2:$N$119,2,TRUE),0)</f>
        <v>0</v>
      </c>
      <c r="Q45">
        <f>IF(G45*1000000&gt;6396900,VLOOKUP(G45*1000000,'xsecs on Ni'!$P$2:$Q$12,2,TRUE),0)</f>
        <v>0</v>
      </c>
      <c r="R45">
        <f>IF(G45*1000000&gt;2076400,VLOOKUP(G45*1000000,'xsecs on Ni'!$S$2:$T$26,2,TRUE),0)</f>
        <v>0</v>
      </c>
      <c r="S45">
        <f>IF(G45*1000000&gt;9693400,VLOOKUP(G45*1000000,'xsecs on Ni'!$V$2:$W$11,2,TRUE),0)</f>
        <v>0</v>
      </c>
      <c r="T45">
        <f t="shared" si="2"/>
        <v>0</v>
      </c>
      <c r="U45">
        <f t="shared" si="3"/>
        <v>0</v>
      </c>
      <c r="V45">
        <f t="shared" si="4"/>
        <v>0</v>
      </c>
      <c r="W45">
        <f t="shared" si="5"/>
        <v>0</v>
      </c>
    </row>
    <row r="46" spans="1:23" ht="16" thickBot="1">
      <c r="A46" s="9" t="s">
        <v>55</v>
      </c>
      <c r="B46" s="11">
        <f>B44*3</f>
        <v>32.365712852127416</v>
      </c>
      <c r="E46">
        <v>4.0868000000000002E-2</v>
      </c>
      <c r="F46">
        <v>4.6309000000000003E-2</v>
      </c>
      <c r="G46" s="1">
        <f t="shared" si="1"/>
        <v>4.3588500000000002E-2</v>
      </c>
      <c r="H46">
        <v>101935440000</v>
      </c>
      <c r="I46">
        <v>2.2599999999999999E-2</v>
      </c>
      <c r="J46" s="1">
        <f t="shared" si="6"/>
        <v>5.4410000000000014E-3</v>
      </c>
      <c r="L46">
        <f>IF(G46*1000000&gt;500000,VLOOKUP(G46*1000000,'xsecs on Ni'!$A$2:$B$34,2,TRUE),0)</f>
        <v>0</v>
      </c>
      <c r="M46">
        <f>IF(G46*1000000&gt;6509400,VLOOKUP(G46*1000000,'xsecs on Ni'!$D$2:$E$12,2,TRUE),0)</f>
        <v>0</v>
      </c>
      <c r="N46">
        <f>IF(G46*1000000&gt;500000,VLOOKUP(G46*1000000,'xsecs on Ni'!$G$2:$H$31,2,TRUE),0)</f>
        <v>0</v>
      </c>
      <c r="O46">
        <f>IF(G46*1000000&gt;8313300,VLOOKUP(G46*1000000,'xsecs on Ni'!$J$2:$K$13,2,TRUE),0)</f>
        <v>0</v>
      </c>
      <c r="P46">
        <f>IF(G46*1000000&gt;4500000,VLOOKUP(G46*1000000,'xsecs on Ni'!$M$2:$N$119,2,TRUE),0)</f>
        <v>0</v>
      </c>
      <c r="Q46">
        <f>IF(G46*1000000&gt;6396900,VLOOKUP(G46*1000000,'xsecs on Ni'!$P$2:$Q$12,2,TRUE),0)</f>
        <v>0</v>
      </c>
      <c r="R46">
        <f>IF(G46*1000000&gt;2076400,VLOOKUP(G46*1000000,'xsecs on Ni'!$S$2:$T$26,2,TRUE),0)</f>
        <v>0</v>
      </c>
      <c r="S46">
        <f>IF(G46*1000000&gt;9693400,VLOOKUP(G46*1000000,'xsecs on Ni'!$V$2:$W$11,2,TRUE),0)</f>
        <v>0</v>
      </c>
      <c r="T46">
        <f t="shared" si="2"/>
        <v>0</v>
      </c>
      <c r="U46">
        <f t="shared" si="3"/>
        <v>0</v>
      </c>
      <c r="V46">
        <f t="shared" si="4"/>
        <v>0</v>
      </c>
      <c r="W46">
        <f t="shared" si="5"/>
        <v>0</v>
      </c>
    </row>
    <row r="47" spans="1:23">
      <c r="E47">
        <v>4.6309000000000003E-2</v>
      </c>
      <c r="F47">
        <v>5.2475000000000001E-2</v>
      </c>
      <c r="G47" s="1">
        <f t="shared" si="1"/>
        <v>4.9392000000000005E-2</v>
      </c>
      <c r="H47">
        <v>82747680000</v>
      </c>
      <c r="I47">
        <v>2.35E-2</v>
      </c>
      <c r="J47" s="1">
        <f t="shared" si="6"/>
        <v>6.1659999999999979E-3</v>
      </c>
      <c r="L47">
        <f>IF(G47*1000000&gt;500000,VLOOKUP(G47*1000000,'xsecs on Ni'!$A$2:$B$34,2,TRUE),0)</f>
        <v>0</v>
      </c>
      <c r="M47">
        <f>IF(G47*1000000&gt;6509400,VLOOKUP(G47*1000000,'xsecs on Ni'!$D$2:$E$12,2,TRUE),0)</f>
        <v>0</v>
      </c>
      <c r="N47">
        <f>IF(G47*1000000&gt;500000,VLOOKUP(G47*1000000,'xsecs on Ni'!$G$2:$H$31,2,TRUE),0)</f>
        <v>0</v>
      </c>
      <c r="O47">
        <f>IF(G47*1000000&gt;8313300,VLOOKUP(G47*1000000,'xsecs on Ni'!$J$2:$K$13,2,TRUE),0)</f>
        <v>0</v>
      </c>
      <c r="P47">
        <f>IF(G47*1000000&gt;4500000,VLOOKUP(G47*1000000,'xsecs on Ni'!$M$2:$N$119,2,TRUE),0)</f>
        <v>0</v>
      </c>
      <c r="Q47">
        <f>IF(G47*1000000&gt;6396900,VLOOKUP(G47*1000000,'xsecs on Ni'!$P$2:$Q$12,2,TRUE),0)</f>
        <v>0</v>
      </c>
      <c r="R47">
        <f>IF(G47*1000000&gt;2076400,VLOOKUP(G47*1000000,'xsecs on Ni'!$S$2:$T$26,2,TRUE),0)</f>
        <v>0</v>
      </c>
      <c r="S47">
        <f>IF(G47*1000000&gt;9693400,VLOOKUP(G47*1000000,'xsecs on Ni'!$V$2:$W$11,2,TRUE),0)</f>
        <v>0</v>
      </c>
      <c r="T47">
        <f t="shared" si="2"/>
        <v>0</v>
      </c>
      <c r="U47">
        <f t="shared" si="3"/>
        <v>0</v>
      </c>
      <c r="V47">
        <f t="shared" si="4"/>
        <v>0</v>
      </c>
      <c r="W47">
        <f t="shared" si="5"/>
        <v>0</v>
      </c>
    </row>
    <row r="48" spans="1:23">
      <c r="E48">
        <v>5.2475000000000001E-2</v>
      </c>
      <c r="F48">
        <v>5.6562000000000001E-2</v>
      </c>
      <c r="G48" s="1">
        <f t="shared" si="1"/>
        <v>5.4518499999999998E-2</v>
      </c>
      <c r="H48">
        <v>82357080000</v>
      </c>
      <c r="I48">
        <v>2.4400000000000002E-2</v>
      </c>
      <c r="J48" s="1">
        <f t="shared" si="6"/>
        <v>4.0870000000000004E-3</v>
      </c>
      <c r="L48">
        <f>IF(G48*1000000&gt;500000,VLOOKUP(G48*1000000,'xsecs on Ni'!$A$2:$B$34,2,TRUE),0)</f>
        <v>0</v>
      </c>
      <c r="M48">
        <f>IF(G48*1000000&gt;6509400,VLOOKUP(G48*1000000,'xsecs on Ni'!$D$2:$E$12,2,TRUE),0)</f>
        <v>0</v>
      </c>
      <c r="N48">
        <f>IF(G48*1000000&gt;500000,VLOOKUP(G48*1000000,'xsecs on Ni'!$G$2:$H$31,2,TRUE),0)</f>
        <v>0</v>
      </c>
      <c r="O48">
        <f>IF(G48*1000000&gt;8313300,VLOOKUP(G48*1000000,'xsecs on Ni'!$J$2:$K$13,2,TRUE),0)</f>
        <v>0</v>
      </c>
      <c r="P48">
        <f>IF(G48*1000000&gt;4500000,VLOOKUP(G48*1000000,'xsecs on Ni'!$M$2:$N$119,2,TRUE),0)</f>
        <v>0</v>
      </c>
      <c r="Q48">
        <f>IF(G48*1000000&gt;6396900,VLOOKUP(G48*1000000,'xsecs on Ni'!$P$2:$Q$12,2,TRUE),0)</f>
        <v>0</v>
      </c>
      <c r="R48">
        <f>IF(G48*1000000&gt;2076400,VLOOKUP(G48*1000000,'xsecs on Ni'!$S$2:$T$26,2,TRUE),0)</f>
        <v>0</v>
      </c>
      <c r="S48">
        <f>IF(G48*1000000&gt;9693400,VLOOKUP(G48*1000000,'xsecs on Ni'!$V$2:$W$11,2,TRUE),0)</f>
        <v>0</v>
      </c>
      <c r="T48">
        <f t="shared" si="2"/>
        <v>0</v>
      </c>
      <c r="U48">
        <f t="shared" si="3"/>
        <v>0</v>
      </c>
      <c r="V48">
        <f t="shared" si="4"/>
        <v>0</v>
      </c>
      <c r="W48">
        <f t="shared" si="5"/>
        <v>0</v>
      </c>
    </row>
    <row r="49" spans="1:23">
      <c r="A49" s="8" t="s">
        <v>60</v>
      </c>
      <c r="B49">
        <v>10866419.366312001</v>
      </c>
      <c r="E49">
        <v>5.6562000000000001E-2</v>
      </c>
      <c r="F49">
        <v>6.7378999999999994E-2</v>
      </c>
      <c r="G49" s="1">
        <f t="shared" si="1"/>
        <v>6.1970499999999998E-2</v>
      </c>
      <c r="H49">
        <v>196248600000</v>
      </c>
      <c r="I49">
        <v>2.0799999999999999E-2</v>
      </c>
      <c r="J49" s="1">
        <f t="shared" si="6"/>
        <v>1.0816999999999993E-2</v>
      </c>
      <c r="L49">
        <f>IF(G49*1000000&gt;500000,VLOOKUP(G49*1000000,'xsecs on Ni'!$A$2:$B$34,2,TRUE),0)</f>
        <v>0</v>
      </c>
      <c r="M49">
        <f>IF(G49*1000000&gt;6509400,VLOOKUP(G49*1000000,'xsecs on Ni'!$D$2:$E$12,2,TRUE),0)</f>
        <v>0</v>
      </c>
      <c r="N49">
        <f>IF(G49*1000000&gt;500000,VLOOKUP(G49*1000000,'xsecs on Ni'!$G$2:$H$31,2,TRUE),0)</f>
        <v>0</v>
      </c>
      <c r="O49">
        <f>IF(G49*1000000&gt;8313300,VLOOKUP(G49*1000000,'xsecs on Ni'!$J$2:$K$13,2,TRUE),0)</f>
        <v>0</v>
      </c>
      <c r="P49">
        <f>IF(G49*1000000&gt;4500000,VLOOKUP(G49*1000000,'xsecs on Ni'!$M$2:$N$119,2,TRUE),0)</f>
        <v>0</v>
      </c>
      <c r="Q49">
        <f>IF(G49*1000000&gt;6396900,VLOOKUP(G49*1000000,'xsecs on Ni'!$P$2:$Q$12,2,TRUE),0)</f>
        <v>0</v>
      </c>
      <c r="R49">
        <f>IF(G49*1000000&gt;2076400,VLOOKUP(G49*1000000,'xsecs on Ni'!$S$2:$T$26,2,TRUE),0)</f>
        <v>0</v>
      </c>
      <c r="S49">
        <f>IF(G49*1000000&gt;9693400,VLOOKUP(G49*1000000,'xsecs on Ni'!$V$2:$W$11,2,TRUE),0)</f>
        <v>0</v>
      </c>
      <c r="T49">
        <f t="shared" si="2"/>
        <v>0</v>
      </c>
      <c r="U49">
        <f t="shared" si="3"/>
        <v>0</v>
      </c>
      <c r="V49">
        <f t="shared" si="4"/>
        <v>0</v>
      </c>
      <c r="W49">
        <f t="shared" si="5"/>
        <v>0</v>
      </c>
    </row>
    <row r="50" spans="1:23">
      <c r="A50" t="s">
        <v>61</v>
      </c>
      <c r="B50">
        <f>V152+W152</f>
        <v>46922291.108644679</v>
      </c>
      <c r="E50">
        <v>6.7378999999999994E-2</v>
      </c>
      <c r="F50">
        <v>7.1999999999999995E-2</v>
      </c>
      <c r="G50" s="1">
        <f t="shared" si="1"/>
        <v>6.9689499999999988E-2</v>
      </c>
      <c r="H50">
        <v>47331420000</v>
      </c>
      <c r="I50">
        <v>3.73E-2</v>
      </c>
      <c r="J50" s="1">
        <f t="shared" si="6"/>
        <v>4.6210000000000001E-3</v>
      </c>
      <c r="L50">
        <f>IF(G50*1000000&gt;500000,VLOOKUP(G50*1000000,'xsecs on Ni'!$A$2:$B$34,2,TRUE),0)</f>
        <v>0</v>
      </c>
      <c r="M50">
        <f>IF(G50*1000000&gt;6509400,VLOOKUP(G50*1000000,'xsecs on Ni'!$D$2:$E$12,2,TRUE),0)</f>
        <v>0</v>
      </c>
      <c r="N50">
        <f>IF(G50*1000000&gt;500000,VLOOKUP(G50*1000000,'xsecs on Ni'!$G$2:$H$31,2,TRUE),0)</f>
        <v>0</v>
      </c>
      <c r="O50">
        <f>IF(G50*1000000&gt;8313300,VLOOKUP(G50*1000000,'xsecs on Ni'!$J$2:$K$13,2,TRUE),0)</f>
        <v>0</v>
      </c>
      <c r="P50">
        <f>IF(G50*1000000&gt;4500000,VLOOKUP(G50*1000000,'xsecs on Ni'!$M$2:$N$119,2,TRUE),0)</f>
        <v>0</v>
      </c>
      <c r="Q50">
        <f>IF(G50*1000000&gt;6396900,VLOOKUP(G50*1000000,'xsecs on Ni'!$P$2:$Q$12,2,TRUE),0)</f>
        <v>0</v>
      </c>
      <c r="R50">
        <f>IF(G50*1000000&gt;2076400,VLOOKUP(G50*1000000,'xsecs on Ni'!$S$2:$T$26,2,TRUE),0)</f>
        <v>0</v>
      </c>
      <c r="S50">
        <f>IF(G50*1000000&gt;9693400,VLOOKUP(G50*1000000,'xsecs on Ni'!$V$2:$W$11,2,TRUE),0)</f>
        <v>0</v>
      </c>
      <c r="T50">
        <f t="shared" si="2"/>
        <v>0</v>
      </c>
      <c r="U50">
        <f t="shared" si="3"/>
        <v>0</v>
      </c>
      <c r="V50">
        <f t="shared" si="4"/>
        <v>0</v>
      </c>
      <c r="W50">
        <f t="shared" si="5"/>
        <v>0</v>
      </c>
    </row>
    <row r="51" spans="1:23">
      <c r="A51" s="6" t="s">
        <v>42</v>
      </c>
      <c r="B51">
        <f>B49/B50</f>
        <v>0.23158330741249838</v>
      </c>
      <c r="E51">
        <v>7.1999999999999995E-2</v>
      </c>
      <c r="F51">
        <v>7.9500000000000001E-2</v>
      </c>
      <c r="G51" s="1">
        <f t="shared" si="1"/>
        <v>7.5749999999999998E-2</v>
      </c>
      <c r="H51">
        <v>74150760000</v>
      </c>
      <c r="I51">
        <v>2.8500000000000001E-2</v>
      </c>
      <c r="J51" s="1">
        <f t="shared" si="6"/>
        <v>7.5000000000000067E-3</v>
      </c>
      <c r="L51">
        <f>IF(G51*1000000&gt;500000,VLOOKUP(G51*1000000,'xsecs on Ni'!$A$2:$B$34,2,TRUE),0)</f>
        <v>0</v>
      </c>
      <c r="M51">
        <f>IF(G51*1000000&gt;6509400,VLOOKUP(G51*1000000,'xsecs on Ni'!$D$2:$E$12,2,TRUE),0)</f>
        <v>0</v>
      </c>
      <c r="N51">
        <f>IF(G51*1000000&gt;500000,VLOOKUP(G51*1000000,'xsecs on Ni'!$G$2:$H$31,2,TRUE),0)</f>
        <v>0</v>
      </c>
      <c r="O51">
        <f>IF(G51*1000000&gt;8313300,VLOOKUP(G51*1000000,'xsecs on Ni'!$J$2:$K$13,2,TRUE),0)</f>
        <v>0</v>
      </c>
      <c r="P51">
        <f>IF(G51*1000000&gt;4500000,VLOOKUP(G51*1000000,'xsecs on Ni'!$M$2:$N$119,2,TRUE),0)</f>
        <v>0</v>
      </c>
      <c r="Q51">
        <f>IF(G51*1000000&gt;6396900,VLOOKUP(G51*1000000,'xsecs on Ni'!$P$2:$Q$12,2,TRUE),0)</f>
        <v>0</v>
      </c>
      <c r="R51">
        <f>IF(G51*1000000&gt;2076400,VLOOKUP(G51*1000000,'xsecs on Ni'!$S$2:$T$26,2,TRUE),0)</f>
        <v>0</v>
      </c>
      <c r="S51">
        <f>IF(G51*1000000&gt;9693400,VLOOKUP(G51*1000000,'xsecs on Ni'!$V$2:$W$11,2,TRUE),0)</f>
        <v>0</v>
      </c>
      <c r="T51">
        <f t="shared" si="2"/>
        <v>0</v>
      </c>
      <c r="U51">
        <f t="shared" si="3"/>
        <v>0</v>
      </c>
      <c r="V51">
        <f t="shared" si="4"/>
        <v>0</v>
      </c>
      <c r="W51">
        <f t="shared" si="5"/>
        <v>0</v>
      </c>
    </row>
    <row r="52" spans="1:23">
      <c r="A52" s="8" t="s">
        <v>62</v>
      </c>
      <c r="B52">
        <f>SUM(V144:V152)+SUM(W144:W152)</f>
        <v>132935349.61719067</v>
      </c>
      <c r="E52">
        <v>7.9500000000000001E-2</v>
      </c>
      <c r="F52">
        <v>8.2500000000000004E-2</v>
      </c>
      <c r="G52" s="1">
        <f t="shared" si="1"/>
        <v>8.1000000000000003E-2</v>
      </c>
      <c r="H52">
        <v>32317500000</v>
      </c>
      <c r="I52">
        <v>3.2300000000000002E-2</v>
      </c>
      <c r="J52" s="1">
        <f t="shared" si="6"/>
        <v>3.0000000000000027E-3</v>
      </c>
      <c r="L52">
        <f>IF(G52*1000000&gt;500000,VLOOKUP(G52*1000000,'xsecs on Ni'!$A$2:$B$34,2,TRUE),0)</f>
        <v>0</v>
      </c>
      <c r="M52">
        <f>IF(G52*1000000&gt;6509400,VLOOKUP(G52*1000000,'xsecs on Ni'!$D$2:$E$12,2,TRUE),0)</f>
        <v>0</v>
      </c>
      <c r="N52">
        <f>IF(G52*1000000&gt;500000,VLOOKUP(G52*1000000,'xsecs on Ni'!$G$2:$H$31,2,TRUE),0)</f>
        <v>0</v>
      </c>
      <c r="O52">
        <f>IF(G52*1000000&gt;8313300,VLOOKUP(G52*1000000,'xsecs on Ni'!$J$2:$K$13,2,TRUE),0)</f>
        <v>0</v>
      </c>
      <c r="P52">
        <f>IF(G52*1000000&gt;4500000,VLOOKUP(G52*1000000,'xsecs on Ni'!$M$2:$N$119,2,TRUE),0)</f>
        <v>0</v>
      </c>
      <c r="Q52">
        <f>IF(G52*1000000&gt;6396900,VLOOKUP(G52*1000000,'xsecs on Ni'!$P$2:$Q$12,2,TRUE),0)</f>
        <v>0</v>
      </c>
      <c r="R52">
        <f>IF(G52*1000000&gt;2076400,VLOOKUP(G52*1000000,'xsecs on Ni'!$S$2:$T$26,2,TRUE),0)</f>
        <v>0</v>
      </c>
      <c r="S52">
        <f>IF(G52*1000000&gt;9693400,VLOOKUP(G52*1000000,'xsecs on Ni'!$V$2:$W$11,2,TRUE),0)</f>
        <v>0</v>
      </c>
      <c r="T52">
        <f t="shared" si="2"/>
        <v>0</v>
      </c>
      <c r="U52">
        <f t="shared" si="3"/>
        <v>0</v>
      </c>
      <c r="V52">
        <f t="shared" si="4"/>
        <v>0</v>
      </c>
      <c r="W52">
        <f t="shared" si="5"/>
        <v>0</v>
      </c>
    </row>
    <row r="53" spans="1:23">
      <c r="A53" s="8" t="s">
        <v>63</v>
      </c>
      <c r="B53">
        <f>B51*B52</f>
        <v>30785607.936385818</v>
      </c>
      <c r="E53">
        <v>8.2500000000000004E-2</v>
      </c>
      <c r="F53">
        <v>8.6516999999999997E-2</v>
      </c>
      <c r="G53" s="1">
        <f t="shared" si="1"/>
        <v>8.45085E-2</v>
      </c>
      <c r="H53">
        <v>24284160000</v>
      </c>
      <c r="I53">
        <v>7.1099999999999997E-2</v>
      </c>
      <c r="J53" s="1">
        <f t="shared" si="6"/>
        <v>4.0169999999999928E-3</v>
      </c>
      <c r="L53">
        <f>IF(G53*1000000&gt;500000,VLOOKUP(G53*1000000,'xsecs on Ni'!$A$2:$B$34,2,TRUE),0)</f>
        <v>0</v>
      </c>
      <c r="M53">
        <f>IF(G53*1000000&gt;6509400,VLOOKUP(G53*1000000,'xsecs on Ni'!$D$2:$E$12,2,TRUE),0)</f>
        <v>0</v>
      </c>
      <c r="N53">
        <f>IF(G53*1000000&gt;500000,VLOOKUP(G53*1000000,'xsecs on Ni'!$G$2:$H$31,2,TRUE),0)</f>
        <v>0</v>
      </c>
      <c r="O53">
        <f>IF(G53*1000000&gt;8313300,VLOOKUP(G53*1000000,'xsecs on Ni'!$J$2:$K$13,2,TRUE),0)</f>
        <v>0</v>
      </c>
      <c r="P53">
        <f>IF(G53*1000000&gt;4500000,VLOOKUP(G53*1000000,'xsecs on Ni'!$M$2:$N$119,2,TRUE),0)</f>
        <v>0</v>
      </c>
      <c r="Q53">
        <f>IF(G53*1000000&gt;6396900,VLOOKUP(G53*1000000,'xsecs on Ni'!$P$2:$Q$12,2,TRUE),0)</f>
        <v>0</v>
      </c>
      <c r="R53">
        <f>IF(G53*1000000&gt;2076400,VLOOKUP(G53*1000000,'xsecs on Ni'!$S$2:$T$26,2,TRUE),0)</f>
        <v>0</v>
      </c>
      <c r="S53">
        <f>IF(G53*1000000&gt;9693400,VLOOKUP(G53*1000000,'xsecs on Ni'!$V$2:$W$11,2,TRUE),0)</f>
        <v>0</v>
      </c>
      <c r="T53">
        <f t="shared" si="2"/>
        <v>0</v>
      </c>
      <c r="U53">
        <f t="shared" si="3"/>
        <v>0</v>
      </c>
      <c r="V53">
        <f t="shared" si="4"/>
        <v>0</v>
      </c>
      <c r="W53">
        <f t="shared" si="5"/>
        <v>0</v>
      </c>
    </row>
    <row r="54" spans="1:23">
      <c r="A54" s="8" t="s">
        <v>64</v>
      </c>
      <c r="B54">
        <f>B53*B36</f>
        <v>9715199010132890</v>
      </c>
      <c r="E54">
        <v>8.6516999999999997E-2</v>
      </c>
      <c r="F54">
        <v>9.8036999999999999E-2</v>
      </c>
      <c r="G54" s="1">
        <f t="shared" si="1"/>
        <v>9.2276999999999998E-2</v>
      </c>
      <c r="H54">
        <v>60265860000</v>
      </c>
      <c r="I54">
        <v>5.0099999999999999E-2</v>
      </c>
      <c r="J54" s="1">
        <f t="shared" si="6"/>
        <v>1.1520000000000002E-2</v>
      </c>
      <c r="L54">
        <f>IF(G54*1000000&gt;500000,VLOOKUP(G54*1000000,'xsecs on Ni'!$A$2:$B$34,2,TRUE),0)</f>
        <v>0</v>
      </c>
      <c r="M54">
        <f>IF(G54*1000000&gt;6509400,VLOOKUP(G54*1000000,'xsecs on Ni'!$D$2:$E$12,2,TRUE),0)</f>
        <v>0</v>
      </c>
      <c r="N54">
        <f>IF(G54*1000000&gt;500000,VLOOKUP(G54*1000000,'xsecs on Ni'!$G$2:$H$31,2,TRUE),0)</f>
        <v>0</v>
      </c>
      <c r="O54">
        <f>IF(G54*1000000&gt;8313300,VLOOKUP(G54*1000000,'xsecs on Ni'!$J$2:$K$13,2,TRUE),0)</f>
        <v>0</v>
      </c>
      <c r="P54">
        <f>IF(G54*1000000&gt;4500000,VLOOKUP(G54*1000000,'xsecs on Ni'!$M$2:$N$119,2,TRUE),0)</f>
        <v>0</v>
      </c>
      <c r="Q54">
        <f>IF(G54*1000000&gt;6396900,VLOOKUP(G54*1000000,'xsecs on Ni'!$P$2:$Q$12,2,TRUE),0)</f>
        <v>0</v>
      </c>
      <c r="R54">
        <f>IF(G54*1000000&gt;2076400,VLOOKUP(G54*1000000,'xsecs on Ni'!$S$2:$T$26,2,TRUE),0)</f>
        <v>0</v>
      </c>
      <c r="S54">
        <f>IF(G54*1000000&gt;9693400,VLOOKUP(G54*1000000,'xsecs on Ni'!$V$2:$W$11,2,TRUE),0)</f>
        <v>0</v>
      </c>
      <c r="T54">
        <f t="shared" si="2"/>
        <v>0</v>
      </c>
      <c r="U54">
        <f t="shared" si="3"/>
        <v>0</v>
      </c>
      <c r="V54">
        <f t="shared" si="4"/>
        <v>0</v>
      </c>
      <c r="W54">
        <f t="shared" si="5"/>
        <v>0</v>
      </c>
    </row>
    <row r="55" spans="1:23">
      <c r="A55" s="8" t="s">
        <v>65</v>
      </c>
      <c r="B55">
        <f>(B54/B38)*1000000</f>
        <v>645.88580139652504</v>
      </c>
      <c r="E55">
        <v>9.8036999999999999E-2</v>
      </c>
      <c r="F55">
        <v>0.11108999999999999</v>
      </c>
      <c r="G55" s="1">
        <f t="shared" si="1"/>
        <v>0.1045635</v>
      </c>
      <c r="H55">
        <v>54883020000</v>
      </c>
      <c r="I55">
        <v>3.0499999999999999E-2</v>
      </c>
      <c r="J55" s="1">
        <f t="shared" si="6"/>
        <v>1.3052999999999995E-2</v>
      </c>
      <c r="L55">
        <f>IF(G55*1000000&gt;500000,VLOOKUP(G55*1000000,'xsecs on Ni'!$A$2:$B$34,2,TRUE),0)</f>
        <v>0</v>
      </c>
      <c r="M55">
        <f>IF(G55*1000000&gt;6509400,VLOOKUP(G55*1000000,'xsecs on Ni'!$D$2:$E$12,2,TRUE),0)</f>
        <v>0</v>
      </c>
      <c r="N55">
        <f>IF(G55*1000000&gt;500000,VLOOKUP(G55*1000000,'xsecs on Ni'!$G$2:$H$31,2,TRUE),0)</f>
        <v>0</v>
      </c>
      <c r="O55">
        <f>IF(G55*1000000&gt;8313300,VLOOKUP(G55*1000000,'xsecs on Ni'!$J$2:$K$13,2,TRUE),0)</f>
        <v>0</v>
      </c>
      <c r="P55">
        <f>IF(G55*1000000&gt;4500000,VLOOKUP(G55*1000000,'xsecs on Ni'!$M$2:$N$119,2,TRUE),0)</f>
        <v>0</v>
      </c>
      <c r="Q55">
        <f>IF(G55*1000000&gt;6396900,VLOOKUP(G55*1000000,'xsecs on Ni'!$P$2:$Q$12,2,TRUE),0)</f>
        <v>0</v>
      </c>
      <c r="R55">
        <f>IF(G55*1000000&gt;2076400,VLOOKUP(G55*1000000,'xsecs on Ni'!$S$2:$T$26,2,TRUE),0)</f>
        <v>0</v>
      </c>
      <c r="S55">
        <f>IF(G55*1000000&gt;9693400,VLOOKUP(G55*1000000,'xsecs on Ni'!$V$2:$W$11,2,TRUE),0)</f>
        <v>0</v>
      </c>
      <c r="T55">
        <f t="shared" si="2"/>
        <v>0</v>
      </c>
      <c r="U55">
        <f t="shared" si="3"/>
        <v>0</v>
      </c>
      <c r="V55">
        <f t="shared" si="4"/>
        <v>0</v>
      </c>
      <c r="W55">
        <f t="shared" si="5"/>
        <v>0</v>
      </c>
    </row>
    <row r="56" spans="1:23">
      <c r="A56" s="8" t="s">
        <v>66</v>
      </c>
      <c r="B56">
        <f>(SUM(V137:V143)+SUM(W137:W143))*(103)</f>
        <v>2381321136.1489134</v>
      </c>
      <c r="C56" s="4" t="s">
        <v>78</v>
      </c>
      <c r="E56">
        <v>0.11108999999999999</v>
      </c>
      <c r="F56">
        <v>0.11679</v>
      </c>
      <c r="G56" s="1">
        <f t="shared" si="1"/>
        <v>0.11394</v>
      </c>
      <c r="H56">
        <v>31220100000</v>
      </c>
      <c r="I56">
        <v>3.4299999999999997E-2</v>
      </c>
      <c r="J56" s="1">
        <f t="shared" si="6"/>
        <v>5.7000000000000106E-3</v>
      </c>
      <c r="L56">
        <f>IF(G56*1000000&gt;500000,VLOOKUP(G56*1000000,'xsecs on Ni'!$A$2:$B$34,2,TRUE),0)</f>
        <v>0</v>
      </c>
      <c r="M56">
        <f>IF(G56*1000000&gt;6509400,VLOOKUP(G56*1000000,'xsecs on Ni'!$D$2:$E$12,2,TRUE),0)</f>
        <v>0</v>
      </c>
      <c r="N56">
        <f>IF(G56*1000000&gt;500000,VLOOKUP(G56*1000000,'xsecs on Ni'!$G$2:$H$31,2,TRUE),0)</f>
        <v>0</v>
      </c>
      <c r="O56">
        <f>IF(G56*1000000&gt;8313300,VLOOKUP(G56*1000000,'xsecs on Ni'!$J$2:$K$13,2,TRUE),0)</f>
        <v>0</v>
      </c>
      <c r="P56">
        <f>IF(G56*1000000&gt;4500000,VLOOKUP(G56*1000000,'xsecs on Ni'!$M$2:$N$119,2,TRUE),0)</f>
        <v>0</v>
      </c>
      <c r="Q56">
        <f>IF(G56*1000000&gt;6396900,VLOOKUP(G56*1000000,'xsecs on Ni'!$P$2:$Q$12,2,TRUE),0)</f>
        <v>0</v>
      </c>
      <c r="R56">
        <f>IF(G56*1000000&gt;2076400,VLOOKUP(G56*1000000,'xsecs on Ni'!$S$2:$T$26,2,TRUE),0)</f>
        <v>0</v>
      </c>
      <c r="S56">
        <f>IF(G56*1000000&gt;9693400,VLOOKUP(G56*1000000,'xsecs on Ni'!$V$2:$W$11,2,TRUE),0)</f>
        <v>0</v>
      </c>
      <c r="T56">
        <f t="shared" si="2"/>
        <v>0</v>
      </c>
      <c r="U56">
        <f t="shared" si="3"/>
        <v>0</v>
      </c>
      <c r="V56">
        <f t="shared" si="4"/>
        <v>0</v>
      </c>
      <c r="W56">
        <f t="shared" si="5"/>
        <v>0</v>
      </c>
    </row>
    <row r="57" spans="1:23">
      <c r="A57" s="8" t="s">
        <v>71</v>
      </c>
      <c r="B57">
        <f>B56*B51</f>
        <v>551474224.72065377</v>
      </c>
      <c r="C57" s="15">
        <f>B53+B57</f>
        <v>582259832.65703964</v>
      </c>
      <c r="E57">
        <v>0.11679</v>
      </c>
      <c r="F57">
        <v>0.12277</v>
      </c>
      <c r="G57" s="1">
        <f t="shared" si="1"/>
        <v>0.11978</v>
      </c>
      <c r="H57">
        <v>43951800000</v>
      </c>
      <c r="I57">
        <v>3.44E-2</v>
      </c>
      <c r="J57" s="1">
        <f t="shared" si="6"/>
        <v>5.9799999999999992E-3</v>
      </c>
      <c r="L57">
        <f>IF(G57*1000000&gt;500000,VLOOKUP(G57*1000000,'xsecs on Ni'!$A$2:$B$34,2,TRUE),0)</f>
        <v>0</v>
      </c>
      <c r="M57">
        <f>IF(G57*1000000&gt;6509400,VLOOKUP(G57*1000000,'xsecs on Ni'!$D$2:$E$12,2,TRUE),0)</f>
        <v>0</v>
      </c>
      <c r="N57">
        <f>IF(G57*1000000&gt;500000,VLOOKUP(G57*1000000,'xsecs on Ni'!$G$2:$H$31,2,TRUE),0)</f>
        <v>0</v>
      </c>
      <c r="O57">
        <f>IF(G57*1000000&gt;8313300,VLOOKUP(G57*1000000,'xsecs on Ni'!$J$2:$K$13,2,TRUE),0)</f>
        <v>0</v>
      </c>
      <c r="P57">
        <f>IF(G57*1000000&gt;4500000,VLOOKUP(G57*1000000,'xsecs on Ni'!$M$2:$N$119,2,TRUE),0)</f>
        <v>0</v>
      </c>
      <c r="Q57">
        <f>IF(G57*1000000&gt;6396900,VLOOKUP(G57*1000000,'xsecs on Ni'!$P$2:$Q$12,2,TRUE),0)</f>
        <v>0</v>
      </c>
      <c r="R57">
        <f>IF(G57*1000000&gt;2076400,VLOOKUP(G57*1000000,'xsecs on Ni'!$S$2:$T$26,2,TRUE),0)</f>
        <v>0</v>
      </c>
      <c r="S57">
        <f>IF(G57*1000000&gt;9693400,VLOOKUP(G57*1000000,'xsecs on Ni'!$V$2:$W$11,2,TRUE),0)</f>
        <v>0</v>
      </c>
      <c r="T57">
        <f t="shared" si="2"/>
        <v>0</v>
      </c>
      <c r="U57">
        <f t="shared" si="3"/>
        <v>0</v>
      </c>
      <c r="V57">
        <f t="shared" si="4"/>
        <v>0</v>
      </c>
      <c r="W57">
        <f t="shared" si="5"/>
        <v>0</v>
      </c>
    </row>
    <row r="58" spans="1:23">
      <c r="A58" s="8" t="s">
        <v>67</v>
      </c>
      <c r="B58">
        <f>B57*B36</f>
        <v>1.7403202994044502E+17</v>
      </c>
      <c r="E58">
        <v>0.12277</v>
      </c>
      <c r="F58">
        <v>0.12906999999999999</v>
      </c>
      <c r="G58" s="1">
        <f t="shared" si="1"/>
        <v>0.12592</v>
      </c>
      <c r="H58">
        <v>46738080000</v>
      </c>
      <c r="I58">
        <v>3.1699999999999999E-2</v>
      </c>
      <c r="J58" s="1">
        <f t="shared" si="6"/>
        <v>6.2999999999999862E-3</v>
      </c>
      <c r="L58">
        <f>IF(G58*1000000&gt;500000,VLOOKUP(G58*1000000,'xsecs on Ni'!$A$2:$B$34,2,TRUE),0)</f>
        <v>0</v>
      </c>
      <c r="M58">
        <f>IF(G58*1000000&gt;6509400,VLOOKUP(G58*1000000,'xsecs on Ni'!$D$2:$E$12,2,TRUE),0)</f>
        <v>0</v>
      </c>
      <c r="N58">
        <f>IF(G58*1000000&gt;500000,VLOOKUP(G58*1000000,'xsecs on Ni'!$G$2:$H$31,2,TRUE),0)</f>
        <v>0</v>
      </c>
      <c r="O58">
        <f>IF(G58*1000000&gt;8313300,VLOOKUP(G58*1000000,'xsecs on Ni'!$J$2:$K$13,2,TRUE),0)</f>
        <v>0</v>
      </c>
      <c r="P58">
        <f>IF(G58*1000000&gt;4500000,VLOOKUP(G58*1000000,'xsecs on Ni'!$M$2:$N$119,2,TRUE),0)</f>
        <v>0</v>
      </c>
      <c r="Q58">
        <f>IF(G58*1000000&gt;6396900,VLOOKUP(G58*1000000,'xsecs on Ni'!$P$2:$Q$12,2,TRUE),0)</f>
        <v>0</v>
      </c>
      <c r="R58">
        <f>IF(G58*1000000&gt;2076400,VLOOKUP(G58*1000000,'xsecs on Ni'!$S$2:$T$26,2,TRUE),0)</f>
        <v>0</v>
      </c>
      <c r="S58">
        <f>IF(G58*1000000&gt;9693400,VLOOKUP(G58*1000000,'xsecs on Ni'!$V$2:$W$11,2,TRUE),0)</f>
        <v>0</v>
      </c>
      <c r="T58">
        <f t="shared" si="2"/>
        <v>0</v>
      </c>
      <c r="U58">
        <f t="shared" si="3"/>
        <v>0</v>
      </c>
      <c r="V58">
        <f t="shared" si="4"/>
        <v>0</v>
      </c>
      <c r="W58">
        <f t="shared" si="5"/>
        <v>0</v>
      </c>
    </row>
    <row r="59" spans="1:23" ht="16" thickBot="1">
      <c r="A59" s="8" t="s">
        <v>68</v>
      </c>
      <c r="B59">
        <f>B54+B58</f>
        <v>1.8374722895057792E+17</v>
      </c>
      <c r="E59">
        <v>0.12906999999999999</v>
      </c>
      <c r="F59">
        <v>0.13569000000000001</v>
      </c>
      <c r="G59" s="1">
        <f t="shared" si="1"/>
        <v>0.13238</v>
      </c>
      <c r="H59">
        <v>72627420000</v>
      </c>
      <c r="I59">
        <v>3.4799999999999998E-2</v>
      </c>
      <c r="J59" s="1">
        <f t="shared" si="6"/>
        <v>6.6200000000000148E-3</v>
      </c>
      <c r="L59">
        <f>IF(G59*1000000&gt;500000,VLOOKUP(G59*1000000,'xsecs on Ni'!$A$2:$B$34,2,TRUE),0)</f>
        <v>0</v>
      </c>
      <c r="M59">
        <f>IF(G59*1000000&gt;6509400,VLOOKUP(G59*1000000,'xsecs on Ni'!$D$2:$E$12,2,TRUE),0)</f>
        <v>0</v>
      </c>
      <c r="N59">
        <f>IF(G59*1000000&gt;500000,VLOOKUP(G59*1000000,'xsecs on Ni'!$G$2:$H$31,2,TRUE),0)</f>
        <v>0</v>
      </c>
      <c r="O59">
        <f>IF(G59*1000000&gt;8313300,VLOOKUP(G59*1000000,'xsecs on Ni'!$J$2:$K$13,2,TRUE),0)</f>
        <v>0</v>
      </c>
      <c r="P59">
        <f>IF(G59*1000000&gt;4500000,VLOOKUP(G59*1000000,'xsecs on Ni'!$M$2:$N$119,2,TRUE),0)</f>
        <v>0</v>
      </c>
      <c r="Q59">
        <f>IF(G59*1000000&gt;6396900,VLOOKUP(G59*1000000,'xsecs on Ni'!$P$2:$Q$12,2,TRUE),0)</f>
        <v>0</v>
      </c>
      <c r="R59">
        <f>IF(G59*1000000&gt;2076400,VLOOKUP(G59*1000000,'xsecs on Ni'!$S$2:$T$26,2,TRUE),0)</f>
        <v>0</v>
      </c>
      <c r="S59">
        <f>IF(G59*1000000&gt;9693400,VLOOKUP(G59*1000000,'xsecs on Ni'!$V$2:$W$11,2,TRUE),0)</f>
        <v>0</v>
      </c>
      <c r="T59">
        <f t="shared" si="2"/>
        <v>0</v>
      </c>
      <c r="U59">
        <f t="shared" si="3"/>
        <v>0</v>
      </c>
      <c r="V59">
        <f t="shared" si="4"/>
        <v>0</v>
      </c>
      <c r="W59">
        <f t="shared" si="5"/>
        <v>0</v>
      </c>
    </row>
    <row r="60" spans="1:23" ht="16" thickBot="1">
      <c r="A60" s="9" t="s">
        <v>69</v>
      </c>
      <c r="B60" s="11">
        <f>(B59/B38)*1000000</f>
        <v>12215.882155512469</v>
      </c>
      <c r="E60">
        <v>0.13569000000000001</v>
      </c>
      <c r="F60">
        <v>0.14263999999999999</v>
      </c>
      <c r="G60" s="1">
        <f t="shared" si="1"/>
        <v>0.13916499999999998</v>
      </c>
      <c r="H60">
        <v>32637420000</v>
      </c>
      <c r="I60">
        <v>3.5499999999999997E-2</v>
      </c>
      <c r="J60" s="1">
        <f t="shared" si="6"/>
        <v>6.949999999999984E-3</v>
      </c>
      <c r="L60">
        <f>IF(G60*1000000&gt;500000,VLOOKUP(G60*1000000,'xsecs on Ni'!$A$2:$B$34,2,TRUE),0)</f>
        <v>0</v>
      </c>
      <c r="M60">
        <f>IF(G60*1000000&gt;6509400,VLOOKUP(G60*1000000,'xsecs on Ni'!$D$2:$E$12,2,TRUE),0)</f>
        <v>0</v>
      </c>
      <c r="N60">
        <f>IF(G60*1000000&gt;500000,VLOOKUP(G60*1000000,'xsecs on Ni'!$G$2:$H$31,2,TRUE),0)</f>
        <v>0</v>
      </c>
      <c r="O60">
        <f>IF(G60*1000000&gt;8313300,VLOOKUP(G60*1000000,'xsecs on Ni'!$J$2:$K$13,2,TRUE),0)</f>
        <v>0</v>
      </c>
      <c r="P60">
        <f>IF(G60*1000000&gt;4500000,VLOOKUP(G60*1000000,'xsecs on Ni'!$M$2:$N$119,2,TRUE),0)</f>
        <v>0</v>
      </c>
      <c r="Q60">
        <f>IF(G60*1000000&gt;6396900,VLOOKUP(G60*1000000,'xsecs on Ni'!$P$2:$Q$12,2,TRUE),0)</f>
        <v>0</v>
      </c>
      <c r="R60">
        <f>IF(G60*1000000&gt;2076400,VLOOKUP(G60*1000000,'xsecs on Ni'!$S$2:$T$26,2,TRUE),0)</f>
        <v>0</v>
      </c>
      <c r="S60">
        <f>IF(G60*1000000&gt;9693400,VLOOKUP(G60*1000000,'xsecs on Ni'!$V$2:$W$11,2,TRUE),0)</f>
        <v>0</v>
      </c>
      <c r="T60">
        <f t="shared" si="2"/>
        <v>0</v>
      </c>
      <c r="U60">
        <f t="shared" si="3"/>
        <v>0</v>
      </c>
      <c r="V60">
        <f t="shared" si="4"/>
        <v>0</v>
      </c>
      <c r="W60">
        <f t="shared" si="5"/>
        <v>0</v>
      </c>
    </row>
    <row r="61" spans="1:23" ht="16" thickBot="1">
      <c r="A61" s="10" t="s">
        <v>56</v>
      </c>
      <c r="B61">
        <f>B59*3</f>
        <v>5.5124168685173376E+17</v>
      </c>
      <c r="C61" s="4" t="s">
        <v>76</v>
      </c>
      <c r="E61">
        <v>0.14263999999999999</v>
      </c>
      <c r="F61">
        <v>0.14996000000000001</v>
      </c>
      <c r="G61" s="1">
        <f t="shared" si="1"/>
        <v>0.14629999999999999</v>
      </c>
      <c r="H61">
        <v>24518520000</v>
      </c>
      <c r="I61">
        <v>4.6899999999999997E-2</v>
      </c>
      <c r="J61" s="1">
        <f t="shared" si="6"/>
        <v>7.3200000000000209E-3</v>
      </c>
      <c r="L61">
        <f>IF(G61*1000000&gt;500000,VLOOKUP(G61*1000000,'xsecs on Ni'!$A$2:$B$34,2,TRUE),0)</f>
        <v>0</v>
      </c>
      <c r="M61">
        <f>IF(G61*1000000&gt;6509400,VLOOKUP(G61*1000000,'xsecs on Ni'!$D$2:$E$12,2,TRUE),0)</f>
        <v>0</v>
      </c>
      <c r="N61">
        <f>IF(G61*1000000&gt;500000,VLOOKUP(G61*1000000,'xsecs on Ni'!$G$2:$H$31,2,TRUE),0)</f>
        <v>0</v>
      </c>
      <c r="O61">
        <f>IF(G61*1000000&gt;8313300,VLOOKUP(G61*1000000,'xsecs on Ni'!$J$2:$K$13,2,TRUE),0)</f>
        <v>0</v>
      </c>
      <c r="P61">
        <f>IF(G61*1000000&gt;4500000,VLOOKUP(G61*1000000,'xsecs on Ni'!$M$2:$N$119,2,TRUE),0)</f>
        <v>0</v>
      </c>
      <c r="Q61">
        <f>IF(G61*1000000&gt;6396900,VLOOKUP(G61*1000000,'xsecs on Ni'!$P$2:$Q$12,2,TRUE),0)</f>
        <v>0</v>
      </c>
      <c r="R61">
        <f>IF(G61*1000000&gt;2076400,VLOOKUP(G61*1000000,'xsecs on Ni'!$S$2:$T$26,2,TRUE),0)</f>
        <v>0</v>
      </c>
      <c r="S61">
        <f>IF(G61*1000000&gt;9693400,VLOOKUP(G61*1000000,'xsecs on Ni'!$V$2:$W$11,2,TRUE),0)</f>
        <v>0</v>
      </c>
      <c r="T61">
        <f t="shared" si="2"/>
        <v>0</v>
      </c>
      <c r="U61">
        <f t="shared" si="3"/>
        <v>0</v>
      </c>
      <c r="V61">
        <f t="shared" si="4"/>
        <v>0</v>
      </c>
      <c r="W61">
        <f t="shared" si="5"/>
        <v>0</v>
      </c>
    </row>
    <row r="62" spans="1:23" ht="16" thickBot="1">
      <c r="A62" s="9" t="s">
        <v>70</v>
      </c>
      <c r="B62" s="11">
        <f>B60*3</f>
        <v>36647.646466537408</v>
      </c>
      <c r="C62" s="16">
        <f>B62/10000</f>
        <v>3.6647646466537407</v>
      </c>
      <c r="E62">
        <v>0.14996000000000001</v>
      </c>
      <c r="F62">
        <v>0.15764</v>
      </c>
      <c r="G62" s="1">
        <f t="shared" si="1"/>
        <v>0.15379999999999999</v>
      </c>
      <c r="H62">
        <v>46764120000</v>
      </c>
      <c r="I62">
        <v>3.3300000000000003E-2</v>
      </c>
      <c r="J62" s="1">
        <f t="shared" si="6"/>
        <v>7.6799999999999924E-3</v>
      </c>
      <c r="L62">
        <f>IF(G62*1000000&gt;500000,VLOOKUP(G62*1000000,'xsecs on Ni'!$A$2:$B$34,2,TRUE),0)</f>
        <v>0</v>
      </c>
      <c r="M62">
        <f>IF(G62*1000000&gt;6509400,VLOOKUP(G62*1000000,'xsecs on Ni'!$D$2:$E$12,2,TRUE),0)</f>
        <v>0</v>
      </c>
      <c r="N62">
        <f>IF(G62*1000000&gt;500000,VLOOKUP(G62*1000000,'xsecs on Ni'!$G$2:$H$31,2,TRUE),0)</f>
        <v>0</v>
      </c>
      <c r="O62">
        <f>IF(G62*1000000&gt;8313300,VLOOKUP(G62*1000000,'xsecs on Ni'!$J$2:$K$13,2,TRUE),0)</f>
        <v>0</v>
      </c>
      <c r="P62">
        <f>IF(G62*1000000&gt;4500000,VLOOKUP(G62*1000000,'xsecs on Ni'!$M$2:$N$119,2,TRUE),0)</f>
        <v>0</v>
      </c>
      <c r="Q62">
        <f>IF(G62*1000000&gt;6396900,VLOOKUP(G62*1000000,'xsecs on Ni'!$P$2:$Q$12,2,TRUE),0)</f>
        <v>0</v>
      </c>
      <c r="R62">
        <f>IF(G62*1000000&gt;2076400,VLOOKUP(G62*1000000,'xsecs on Ni'!$S$2:$T$26,2,TRUE),0)</f>
        <v>0</v>
      </c>
      <c r="S62">
        <f>IF(G62*1000000&gt;9693400,VLOOKUP(G62*1000000,'xsecs on Ni'!$V$2:$W$11,2,TRUE),0)</f>
        <v>0</v>
      </c>
      <c r="T62">
        <f t="shared" si="2"/>
        <v>0</v>
      </c>
      <c r="U62">
        <f t="shared" si="3"/>
        <v>0</v>
      </c>
      <c r="V62">
        <f t="shared" si="4"/>
        <v>0</v>
      </c>
      <c r="W62">
        <f t="shared" si="5"/>
        <v>0</v>
      </c>
    </row>
    <row r="63" spans="1:23" ht="16" thickBot="1">
      <c r="E63">
        <v>0.15764</v>
      </c>
      <c r="F63">
        <v>0.16572999999999999</v>
      </c>
      <c r="G63" s="1">
        <f t="shared" si="1"/>
        <v>0.161685</v>
      </c>
      <c r="H63">
        <v>23050980000</v>
      </c>
      <c r="I63">
        <v>5.2299999999999999E-2</v>
      </c>
      <c r="J63" s="1">
        <f t="shared" si="6"/>
        <v>8.0899999999999861E-3</v>
      </c>
      <c r="L63">
        <f>IF(G63*1000000&gt;500000,VLOOKUP(G63*1000000,'xsecs on Ni'!$A$2:$B$34,2,TRUE),0)</f>
        <v>0</v>
      </c>
      <c r="M63">
        <f>IF(G63*1000000&gt;6509400,VLOOKUP(G63*1000000,'xsecs on Ni'!$D$2:$E$12,2,TRUE),0)</f>
        <v>0</v>
      </c>
      <c r="N63">
        <f>IF(G63*1000000&gt;500000,VLOOKUP(G63*1000000,'xsecs on Ni'!$G$2:$H$31,2,TRUE),0)</f>
        <v>0</v>
      </c>
      <c r="O63">
        <f>IF(G63*1000000&gt;8313300,VLOOKUP(G63*1000000,'xsecs on Ni'!$J$2:$K$13,2,TRUE),0)</f>
        <v>0</v>
      </c>
      <c r="P63">
        <f>IF(G63*1000000&gt;4500000,VLOOKUP(G63*1000000,'xsecs on Ni'!$M$2:$N$119,2,TRUE),0)</f>
        <v>0</v>
      </c>
      <c r="Q63">
        <f>IF(G63*1000000&gt;6396900,VLOOKUP(G63*1000000,'xsecs on Ni'!$P$2:$Q$12,2,TRUE),0)</f>
        <v>0</v>
      </c>
      <c r="R63">
        <f>IF(G63*1000000&gt;2076400,VLOOKUP(G63*1000000,'xsecs on Ni'!$S$2:$T$26,2,TRUE),0)</f>
        <v>0</v>
      </c>
      <c r="S63">
        <f>IF(G63*1000000&gt;9693400,VLOOKUP(G63*1000000,'xsecs on Ni'!$V$2:$W$11,2,TRUE),0)</f>
        <v>0</v>
      </c>
      <c r="T63">
        <f t="shared" si="2"/>
        <v>0</v>
      </c>
      <c r="U63">
        <f t="shared" si="3"/>
        <v>0</v>
      </c>
      <c r="V63">
        <f t="shared" si="4"/>
        <v>0</v>
      </c>
      <c r="W63">
        <f t="shared" si="5"/>
        <v>0</v>
      </c>
    </row>
    <row r="64" spans="1:23" ht="16" thickBot="1">
      <c r="A64" s="12" t="s">
        <v>79</v>
      </c>
      <c r="B64" s="13">
        <f>C41+282212.091544981</f>
        <v>796440.32626430783</v>
      </c>
      <c r="E64">
        <v>0.16572999999999999</v>
      </c>
      <c r="F64">
        <v>0.17422000000000001</v>
      </c>
      <c r="G64" s="1">
        <f t="shared" si="1"/>
        <v>0.16997499999999999</v>
      </c>
      <c r="H64">
        <v>30033420000</v>
      </c>
      <c r="I64">
        <v>3.5799999999999998E-2</v>
      </c>
      <c r="J64" s="1">
        <f t="shared" si="6"/>
        <v>8.4900000000000253E-3</v>
      </c>
      <c r="L64">
        <f>IF(G64*1000000&gt;500000,VLOOKUP(G64*1000000,'xsecs on Ni'!$A$2:$B$34,2,TRUE),0)</f>
        <v>0</v>
      </c>
      <c r="M64">
        <f>IF(G64*1000000&gt;6509400,VLOOKUP(G64*1000000,'xsecs on Ni'!$D$2:$E$12,2,TRUE),0)</f>
        <v>0</v>
      </c>
      <c r="N64">
        <f>IF(G64*1000000&gt;500000,VLOOKUP(G64*1000000,'xsecs on Ni'!$G$2:$H$31,2,TRUE),0)</f>
        <v>0</v>
      </c>
      <c r="O64">
        <f>IF(G64*1000000&gt;8313300,VLOOKUP(G64*1000000,'xsecs on Ni'!$J$2:$K$13,2,TRUE),0)</f>
        <v>0</v>
      </c>
      <c r="P64">
        <f>IF(G64*1000000&gt;4500000,VLOOKUP(G64*1000000,'xsecs on Ni'!$M$2:$N$119,2,TRUE),0)</f>
        <v>0</v>
      </c>
      <c r="Q64">
        <f>IF(G64*1000000&gt;6396900,VLOOKUP(G64*1000000,'xsecs on Ni'!$P$2:$Q$12,2,TRUE),0)</f>
        <v>0</v>
      </c>
      <c r="R64">
        <f>IF(G64*1000000&gt;2076400,VLOOKUP(G64*1000000,'xsecs on Ni'!$S$2:$T$26,2,TRUE),0)</f>
        <v>0</v>
      </c>
      <c r="S64">
        <f>IF(G64*1000000&gt;9693400,VLOOKUP(G64*1000000,'xsecs on Ni'!$V$2:$W$11,2,TRUE),0)</f>
        <v>0</v>
      </c>
      <c r="T64">
        <f t="shared" si="2"/>
        <v>0</v>
      </c>
      <c r="U64">
        <f t="shared" si="3"/>
        <v>0</v>
      </c>
      <c r="V64">
        <f t="shared" si="4"/>
        <v>0</v>
      </c>
      <c r="W64">
        <f t="shared" si="5"/>
        <v>0</v>
      </c>
    </row>
    <row r="65" spans="1:23">
      <c r="A65" s="21" t="s">
        <v>74</v>
      </c>
      <c r="B65" s="18">
        <f>B45+267178089004197</f>
        <v>754012357203555.88</v>
      </c>
      <c r="E65">
        <v>0.17422000000000001</v>
      </c>
      <c r="F65">
        <v>0.18315999999999999</v>
      </c>
      <c r="G65" s="1">
        <f t="shared" si="1"/>
        <v>0.17869000000000002</v>
      </c>
      <c r="H65">
        <v>39352020000</v>
      </c>
      <c r="I65">
        <v>3.2000000000000001E-2</v>
      </c>
      <c r="J65" s="1">
        <f t="shared" si="6"/>
        <v>8.9399999999999757E-3</v>
      </c>
      <c r="L65">
        <f>IF(G65*1000000&gt;500000,VLOOKUP(G65*1000000,'xsecs on Ni'!$A$2:$B$34,2,TRUE),0)</f>
        <v>0</v>
      </c>
      <c r="M65">
        <f>IF(G65*1000000&gt;6509400,VLOOKUP(G65*1000000,'xsecs on Ni'!$D$2:$E$12,2,TRUE),0)</f>
        <v>0</v>
      </c>
      <c r="N65">
        <f>IF(G65*1000000&gt;500000,VLOOKUP(G65*1000000,'xsecs on Ni'!$G$2:$H$31,2,TRUE),0)</f>
        <v>0</v>
      </c>
      <c r="O65">
        <f>IF(G65*1000000&gt;8313300,VLOOKUP(G65*1000000,'xsecs on Ni'!$J$2:$K$13,2,TRUE),0)</f>
        <v>0</v>
      </c>
      <c r="P65">
        <f>IF(G65*1000000&gt;4500000,VLOOKUP(G65*1000000,'xsecs on Ni'!$M$2:$N$119,2,TRUE),0)</f>
        <v>0</v>
      </c>
      <c r="Q65">
        <f>IF(G65*1000000&gt;6396900,VLOOKUP(G65*1000000,'xsecs on Ni'!$P$2:$Q$12,2,TRUE),0)</f>
        <v>0</v>
      </c>
      <c r="R65">
        <f>IF(G65*1000000&gt;2076400,VLOOKUP(G65*1000000,'xsecs on Ni'!$S$2:$T$26,2,TRUE),0)</f>
        <v>0</v>
      </c>
      <c r="S65">
        <f>IF(G65*1000000&gt;9693400,VLOOKUP(G65*1000000,'xsecs on Ni'!$V$2:$W$11,2,TRUE),0)</f>
        <v>0</v>
      </c>
      <c r="T65">
        <f t="shared" si="2"/>
        <v>0</v>
      </c>
      <c r="U65">
        <f t="shared" si="3"/>
        <v>0</v>
      </c>
      <c r="V65">
        <f t="shared" si="4"/>
        <v>0</v>
      </c>
      <c r="W65">
        <f t="shared" si="5"/>
        <v>0</v>
      </c>
    </row>
    <row r="66" spans="1:23" ht="16" thickBot="1">
      <c r="A66" s="22"/>
      <c r="B66" s="19"/>
      <c r="E66">
        <v>0.18315999999999999</v>
      </c>
      <c r="F66">
        <v>0.19255</v>
      </c>
      <c r="G66" s="1">
        <f t="shared" si="1"/>
        <v>0.18785499999999999</v>
      </c>
      <c r="H66">
        <v>31141980000</v>
      </c>
      <c r="I66">
        <v>3.7999999999999999E-2</v>
      </c>
      <c r="J66" s="1">
        <f t="shared" si="6"/>
        <v>9.3900000000000095E-3</v>
      </c>
      <c r="L66">
        <f>IF(G66*1000000&gt;500000,VLOOKUP(G66*1000000,'xsecs on Ni'!$A$2:$B$34,2,TRUE),0)</f>
        <v>0</v>
      </c>
      <c r="M66">
        <f>IF(G66*1000000&gt;6509400,VLOOKUP(G66*1000000,'xsecs on Ni'!$D$2:$E$12,2,TRUE),0)</f>
        <v>0</v>
      </c>
      <c r="N66">
        <f>IF(G66*1000000&gt;500000,VLOOKUP(G66*1000000,'xsecs on Ni'!$G$2:$H$31,2,TRUE),0)</f>
        <v>0</v>
      </c>
      <c r="O66">
        <f>IF(G66*1000000&gt;8313300,VLOOKUP(G66*1000000,'xsecs on Ni'!$J$2:$K$13,2,TRUE),0)</f>
        <v>0</v>
      </c>
      <c r="P66">
        <f>IF(G66*1000000&gt;4500000,VLOOKUP(G66*1000000,'xsecs on Ni'!$M$2:$N$119,2,TRUE),0)</f>
        <v>0</v>
      </c>
      <c r="Q66">
        <f>IF(G66*1000000&gt;6396900,VLOOKUP(G66*1000000,'xsecs on Ni'!$P$2:$Q$12,2,TRUE),0)</f>
        <v>0</v>
      </c>
      <c r="R66">
        <f>IF(G66*1000000&gt;2076400,VLOOKUP(G66*1000000,'xsecs on Ni'!$S$2:$T$26,2,TRUE),0)</f>
        <v>0</v>
      </c>
      <c r="S66">
        <f>IF(G66*1000000&gt;9693400,VLOOKUP(G66*1000000,'xsecs on Ni'!$V$2:$W$11,2,TRUE),0)</f>
        <v>0</v>
      </c>
      <c r="T66">
        <f t="shared" si="2"/>
        <v>0</v>
      </c>
      <c r="U66">
        <f t="shared" si="3"/>
        <v>0</v>
      </c>
      <c r="V66">
        <f t="shared" si="4"/>
        <v>0</v>
      </c>
      <c r="W66">
        <f t="shared" si="5"/>
        <v>0</v>
      </c>
    </row>
    <row r="67" spans="1:23">
      <c r="A67" s="23" t="s">
        <v>73</v>
      </c>
      <c r="B67" s="18">
        <f>B46+17.7625320852493</f>
        <v>50.128244937376721</v>
      </c>
      <c r="E67">
        <v>0.19255</v>
      </c>
      <c r="F67">
        <v>0.20241999999999999</v>
      </c>
      <c r="G67" s="1">
        <f t="shared" si="1"/>
        <v>0.19748499999999999</v>
      </c>
      <c r="H67">
        <v>26960700000</v>
      </c>
      <c r="I67">
        <v>3.3599999999999998E-2</v>
      </c>
      <c r="J67" s="1">
        <f t="shared" ref="J67:J98" si="7">F67-E67</f>
        <v>9.8699999999999899E-3</v>
      </c>
      <c r="L67">
        <f>IF(G67*1000000&gt;500000,VLOOKUP(G67*1000000,'xsecs on Ni'!$A$2:$B$34,2,TRUE),0)</f>
        <v>0</v>
      </c>
      <c r="M67">
        <f>IF(G67*1000000&gt;6509400,VLOOKUP(G67*1000000,'xsecs on Ni'!$D$2:$E$12,2,TRUE),0)</f>
        <v>0</v>
      </c>
      <c r="N67">
        <f>IF(G67*1000000&gt;500000,VLOOKUP(G67*1000000,'xsecs on Ni'!$G$2:$H$31,2,TRUE),0)</f>
        <v>0</v>
      </c>
      <c r="O67">
        <f>IF(G67*1000000&gt;8313300,VLOOKUP(G67*1000000,'xsecs on Ni'!$J$2:$K$13,2,TRUE),0)</f>
        <v>0</v>
      </c>
      <c r="P67">
        <f>IF(G67*1000000&gt;4500000,VLOOKUP(G67*1000000,'xsecs on Ni'!$M$2:$N$119,2,TRUE),0)</f>
        <v>0</v>
      </c>
      <c r="Q67">
        <f>IF(G67*1000000&gt;6396900,VLOOKUP(G67*1000000,'xsecs on Ni'!$P$2:$Q$12,2,TRUE),0)</f>
        <v>0</v>
      </c>
      <c r="R67">
        <f>IF(G67*1000000&gt;2076400,VLOOKUP(G67*1000000,'xsecs on Ni'!$S$2:$T$26,2,TRUE),0)</f>
        <v>0</v>
      </c>
      <c r="S67">
        <f>IF(G67*1000000&gt;9693400,VLOOKUP(G67*1000000,'xsecs on Ni'!$V$2:$W$11,2,TRUE),0)</f>
        <v>0</v>
      </c>
      <c r="T67">
        <f t="shared" si="2"/>
        <v>0</v>
      </c>
      <c r="U67">
        <f t="shared" si="3"/>
        <v>0</v>
      </c>
      <c r="V67">
        <f t="shared" si="4"/>
        <v>0</v>
      </c>
      <c r="W67">
        <f t="shared" si="5"/>
        <v>0</v>
      </c>
    </row>
    <row r="68" spans="1:23" ht="16" thickBot="1">
      <c r="A68" s="24"/>
      <c r="B68" s="19"/>
      <c r="E68">
        <v>0.20241999999999999</v>
      </c>
      <c r="F68">
        <v>0.21279999999999999</v>
      </c>
      <c r="G68" s="1">
        <f t="shared" ref="G68:G131" si="8">AVERAGE(E68,F68)</f>
        <v>0.20760999999999999</v>
      </c>
      <c r="H68">
        <v>24574320000</v>
      </c>
      <c r="I68">
        <v>4.6800000000000001E-2</v>
      </c>
      <c r="J68" s="1">
        <f t="shared" si="7"/>
        <v>1.038E-2</v>
      </c>
      <c r="L68">
        <f>IF(G68*1000000&gt;500000,VLOOKUP(G68*1000000,'xsecs on Ni'!$A$2:$B$34,2,TRUE),0)</f>
        <v>0</v>
      </c>
      <c r="M68">
        <f>IF(G68*1000000&gt;6509400,VLOOKUP(G68*1000000,'xsecs on Ni'!$D$2:$E$12,2,TRUE),0)</f>
        <v>0</v>
      </c>
      <c r="N68">
        <f>IF(G68*1000000&gt;500000,VLOOKUP(G68*1000000,'xsecs on Ni'!$G$2:$H$31,2,TRUE),0)</f>
        <v>0</v>
      </c>
      <c r="O68">
        <f>IF(G68*1000000&gt;8313300,VLOOKUP(G68*1000000,'xsecs on Ni'!$J$2:$K$13,2,TRUE),0)</f>
        <v>0</v>
      </c>
      <c r="P68">
        <f>IF(G68*1000000&gt;4500000,VLOOKUP(G68*1000000,'xsecs on Ni'!$M$2:$N$119,2,TRUE),0)</f>
        <v>0</v>
      </c>
      <c r="Q68">
        <f>IF(G68*1000000&gt;6396900,VLOOKUP(G68*1000000,'xsecs on Ni'!$P$2:$Q$12,2,TRUE),0)</f>
        <v>0</v>
      </c>
      <c r="R68">
        <f>IF(G68*1000000&gt;2076400,VLOOKUP(G68*1000000,'xsecs on Ni'!$S$2:$T$26,2,TRUE),0)</f>
        <v>0</v>
      </c>
      <c r="S68">
        <f>IF(G68*1000000&gt;9693400,VLOOKUP(G68*1000000,'xsecs on Ni'!$V$2:$W$11,2,TRUE),0)</f>
        <v>0</v>
      </c>
      <c r="T68">
        <f t="shared" ref="T68:T131" si="9">(8.9/58)*0.26223*6.022E+23*0.005*H68*(L68+M68)*1E-24</f>
        <v>0</v>
      </c>
      <c r="U68">
        <f t="shared" ref="U68:U131" si="10">(8.9/58)*0.68077*6.022E+23*0.005*H68*(P68+Q68)*1E-24</f>
        <v>0</v>
      </c>
      <c r="V68">
        <f t="shared" ref="V68:V131" si="11">(8.9/58)*0.26223*6.022E+23*0.005*H68*(N68+O68)*1E-24</f>
        <v>0</v>
      </c>
      <c r="W68">
        <f t="shared" ref="W68:W131" si="12">(8.9/58)*0.68077*6.022E+23*0.005*H68*(R68+S68)*1E-24</f>
        <v>0</v>
      </c>
    </row>
    <row r="69" spans="1:23" ht="16" thickBot="1">
      <c r="C69" s="4" t="s">
        <v>76</v>
      </c>
      <c r="E69">
        <v>0.21279999999999999</v>
      </c>
      <c r="F69">
        <v>0.22370999999999999</v>
      </c>
      <c r="G69" s="1">
        <f t="shared" si="8"/>
        <v>0.21825499999999998</v>
      </c>
      <c r="H69">
        <v>22223280000</v>
      </c>
      <c r="I69">
        <v>4.24E-2</v>
      </c>
      <c r="J69" s="1">
        <f t="shared" si="7"/>
        <v>1.0910000000000003E-2</v>
      </c>
      <c r="L69">
        <f>IF(G69*1000000&gt;500000,VLOOKUP(G69*1000000,'xsecs on Ni'!$A$2:$B$34,2,TRUE),0)</f>
        <v>0</v>
      </c>
      <c r="M69">
        <f>IF(G69*1000000&gt;6509400,VLOOKUP(G69*1000000,'xsecs on Ni'!$D$2:$E$12,2,TRUE),0)</f>
        <v>0</v>
      </c>
      <c r="N69">
        <f>IF(G69*1000000&gt;500000,VLOOKUP(G69*1000000,'xsecs on Ni'!$G$2:$H$31,2,TRUE),0)</f>
        <v>0</v>
      </c>
      <c r="O69">
        <f>IF(G69*1000000&gt;8313300,VLOOKUP(G69*1000000,'xsecs on Ni'!$J$2:$K$13,2,TRUE),0)</f>
        <v>0</v>
      </c>
      <c r="P69">
        <f>IF(G69*1000000&gt;4500000,VLOOKUP(G69*1000000,'xsecs on Ni'!$M$2:$N$119,2,TRUE),0)</f>
        <v>0</v>
      </c>
      <c r="Q69">
        <f>IF(G69*1000000&gt;6396900,VLOOKUP(G69*1000000,'xsecs on Ni'!$P$2:$Q$12,2,TRUE),0)</f>
        <v>0</v>
      </c>
      <c r="R69">
        <f>IF(G69*1000000&gt;2076400,VLOOKUP(G69*1000000,'xsecs on Ni'!$S$2:$T$26,2,TRUE),0)</f>
        <v>0</v>
      </c>
      <c r="S69">
        <f>IF(G69*1000000&gt;9693400,VLOOKUP(G69*1000000,'xsecs on Ni'!$V$2:$W$11,2,TRUE),0)</f>
        <v>0</v>
      </c>
      <c r="T69">
        <f t="shared" si="9"/>
        <v>0</v>
      </c>
      <c r="U69">
        <f t="shared" si="10"/>
        <v>0</v>
      </c>
      <c r="V69">
        <f t="shared" si="11"/>
        <v>0</v>
      </c>
      <c r="W69">
        <f t="shared" si="12"/>
        <v>0</v>
      </c>
    </row>
    <row r="70" spans="1:23" ht="16" thickBot="1">
      <c r="A70" s="12" t="s">
        <v>80</v>
      </c>
      <c r="B70" s="14">
        <f>C57+173080152.414939</f>
        <v>755339985.07197857</v>
      </c>
      <c r="C70" s="4">
        <f>C62+1.08937279893274</f>
        <v>4.7541374455864807</v>
      </c>
      <c r="E70">
        <v>0.22370999999999999</v>
      </c>
      <c r="F70">
        <v>0.23518</v>
      </c>
      <c r="G70" s="1">
        <f t="shared" si="8"/>
        <v>0.22944500000000001</v>
      </c>
      <c r="H70">
        <v>32762040000</v>
      </c>
      <c r="I70">
        <v>3.4700000000000002E-2</v>
      </c>
      <c r="J70" s="1">
        <f t="shared" si="7"/>
        <v>1.1470000000000008E-2</v>
      </c>
      <c r="L70">
        <f>IF(G70*1000000&gt;500000,VLOOKUP(G70*1000000,'xsecs on Ni'!$A$2:$B$34,2,TRUE),0)</f>
        <v>0</v>
      </c>
      <c r="M70">
        <f>IF(G70*1000000&gt;6509400,VLOOKUP(G70*1000000,'xsecs on Ni'!$D$2:$E$12,2,TRUE),0)</f>
        <v>0</v>
      </c>
      <c r="N70">
        <f>IF(G70*1000000&gt;500000,VLOOKUP(G70*1000000,'xsecs on Ni'!$G$2:$H$31,2,TRUE),0)</f>
        <v>0</v>
      </c>
      <c r="O70">
        <f>IF(G70*1000000&gt;8313300,VLOOKUP(G70*1000000,'xsecs on Ni'!$J$2:$K$13,2,TRUE),0)</f>
        <v>0</v>
      </c>
      <c r="P70">
        <f>IF(G70*1000000&gt;4500000,VLOOKUP(G70*1000000,'xsecs on Ni'!$M$2:$N$119,2,TRUE),0)</f>
        <v>0</v>
      </c>
      <c r="Q70">
        <f>IF(G70*1000000&gt;6396900,VLOOKUP(G70*1000000,'xsecs on Ni'!$P$2:$Q$12,2,TRUE),0)</f>
        <v>0</v>
      </c>
      <c r="R70">
        <f>IF(G70*1000000&gt;2076400,VLOOKUP(G70*1000000,'xsecs on Ni'!$S$2:$T$26,2,TRUE),0)</f>
        <v>0</v>
      </c>
      <c r="S70">
        <f>IF(G70*1000000&gt;9693400,VLOOKUP(G70*1000000,'xsecs on Ni'!$V$2:$W$11,2,TRUE),0)</f>
        <v>0</v>
      </c>
      <c r="T70">
        <f t="shared" si="9"/>
        <v>0</v>
      </c>
      <c r="U70">
        <f t="shared" si="10"/>
        <v>0</v>
      </c>
      <c r="V70">
        <f t="shared" si="11"/>
        <v>0</v>
      </c>
      <c r="W70">
        <f t="shared" si="12"/>
        <v>0</v>
      </c>
    </row>
    <row r="71" spans="1:23">
      <c r="A71" s="21" t="s">
        <v>72</v>
      </c>
      <c r="B71" s="18">
        <f>B61+163859826535491000</f>
        <v>7.1510151338722483E+17</v>
      </c>
      <c r="E71">
        <v>0.23518</v>
      </c>
      <c r="F71">
        <v>0.24723999999999999</v>
      </c>
      <c r="G71" s="1">
        <f t="shared" si="8"/>
        <v>0.24120999999999998</v>
      </c>
      <c r="H71">
        <v>24263700000</v>
      </c>
      <c r="I71">
        <v>7.3700000000000002E-2</v>
      </c>
      <c r="J71" s="1">
        <f t="shared" si="7"/>
        <v>1.2059999999999987E-2</v>
      </c>
      <c r="L71">
        <f>IF(G71*1000000&gt;500000,VLOOKUP(G71*1000000,'xsecs on Ni'!$A$2:$B$34,2,TRUE),0)</f>
        <v>0</v>
      </c>
      <c r="M71">
        <f>IF(G71*1000000&gt;6509400,VLOOKUP(G71*1000000,'xsecs on Ni'!$D$2:$E$12,2,TRUE),0)</f>
        <v>0</v>
      </c>
      <c r="N71">
        <f>IF(G71*1000000&gt;500000,VLOOKUP(G71*1000000,'xsecs on Ni'!$G$2:$H$31,2,TRUE),0)</f>
        <v>0</v>
      </c>
      <c r="O71">
        <f>IF(G71*1000000&gt;8313300,VLOOKUP(G71*1000000,'xsecs on Ni'!$J$2:$K$13,2,TRUE),0)</f>
        <v>0</v>
      </c>
      <c r="P71">
        <f>IF(G71*1000000&gt;4500000,VLOOKUP(G71*1000000,'xsecs on Ni'!$M$2:$N$119,2,TRUE),0)</f>
        <v>0</v>
      </c>
      <c r="Q71">
        <f>IF(G71*1000000&gt;6396900,VLOOKUP(G71*1000000,'xsecs on Ni'!$P$2:$Q$12,2,TRUE),0)</f>
        <v>0</v>
      </c>
      <c r="R71">
        <f>IF(G71*1000000&gt;2076400,VLOOKUP(G71*1000000,'xsecs on Ni'!$S$2:$T$26,2,TRUE),0)</f>
        <v>0</v>
      </c>
      <c r="S71">
        <f>IF(G71*1000000&gt;9693400,VLOOKUP(G71*1000000,'xsecs on Ni'!$V$2:$W$11,2,TRUE),0)</f>
        <v>0</v>
      </c>
      <c r="T71">
        <f t="shared" si="9"/>
        <v>0</v>
      </c>
      <c r="U71">
        <f t="shared" si="10"/>
        <v>0</v>
      </c>
      <c r="V71">
        <f t="shared" si="11"/>
        <v>0</v>
      </c>
      <c r="W71">
        <f t="shared" si="12"/>
        <v>0</v>
      </c>
    </row>
    <row r="72" spans="1:23" ht="16" thickBot="1">
      <c r="A72" s="22"/>
      <c r="B72" s="19"/>
      <c r="E72">
        <v>0.24723999999999999</v>
      </c>
      <c r="F72">
        <v>0.27323999999999998</v>
      </c>
      <c r="G72" s="1">
        <f t="shared" si="8"/>
        <v>0.26023999999999997</v>
      </c>
      <c r="H72">
        <v>64480620000</v>
      </c>
      <c r="I72">
        <v>2.5399999999999999E-2</v>
      </c>
      <c r="J72" s="1">
        <f t="shared" si="7"/>
        <v>2.5999999999999995E-2</v>
      </c>
      <c r="L72">
        <f>IF(G72*1000000&gt;500000,VLOOKUP(G72*1000000,'xsecs on Ni'!$A$2:$B$34,2,TRUE),0)</f>
        <v>0</v>
      </c>
      <c r="M72">
        <f>IF(G72*1000000&gt;6509400,VLOOKUP(G72*1000000,'xsecs on Ni'!$D$2:$E$12,2,TRUE),0)</f>
        <v>0</v>
      </c>
      <c r="N72">
        <f>IF(G72*1000000&gt;500000,VLOOKUP(G72*1000000,'xsecs on Ni'!$G$2:$H$31,2,TRUE),0)</f>
        <v>0</v>
      </c>
      <c r="O72">
        <f>IF(G72*1000000&gt;8313300,VLOOKUP(G72*1000000,'xsecs on Ni'!$J$2:$K$13,2,TRUE),0)</f>
        <v>0</v>
      </c>
      <c r="P72">
        <f>IF(G72*1000000&gt;4500000,VLOOKUP(G72*1000000,'xsecs on Ni'!$M$2:$N$119,2,TRUE),0)</f>
        <v>0</v>
      </c>
      <c r="Q72">
        <f>IF(G72*1000000&gt;6396900,VLOOKUP(G72*1000000,'xsecs on Ni'!$P$2:$Q$12,2,TRUE),0)</f>
        <v>0</v>
      </c>
      <c r="R72">
        <f>IF(G72*1000000&gt;2076400,VLOOKUP(G72*1000000,'xsecs on Ni'!$S$2:$T$26,2,TRUE),0)</f>
        <v>0</v>
      </c>
      <c r="S72">
        <f>IF(G72*1000000&gt;9693400,VLOOKUP(G72*1000000,'xsecs on Ni'!$V$2:$W$11,2,TRUE),0)</f>
        <v>0</v>
      </c>
      <c r="T72">
        <f t="shared" si="9"/>
        <v>0</v>
      </c>
      <c r="U72">
        <f t="shared" si="10"/>
        <v>0</v>
      </c>
      <c r="V72">
        <f t="shared" si="11"/>
        <v>0</v>
      </c>
      <c r="W72">
        <f t="shared" si="12"/>
        <v>0</v>
      </c>
    </row>
    <row r="73" spans="1:23">
      <c r="A73" s="23" t="s">
        <v>75</v>
      </c>
      <c r="B73" s="18">
        <f>B62+10893.7279893274</f>
        <v>47541.37445586481</v>
      </c>
      <c r="E73">
        <v>0.27323999999999998</v>
      </c>
      <c r="F73">
        <v>0.28725000000000001</v>
      </c>
      <c r="G73" s="1">
        <f t="shared" si="8"/>
        <v>0.28024499999999997</v>
      </c>
      <c r="H73">
        <v>27496380000</v>
      </c>
      <c r="I73">
        <v>5.5800000000000002E-2</v>
      </c>
      <c r="J73" s="1">
        <f t="shared" si="7"/>
        <v>1.4010000000000022E-2</v>
      </c>
      <c r="L73">
        <f>IF(G73*1000000&gt;500000,VLOOKUP(G73*1000000,'xsecs on Ni'!$A$2:$B$34,2,TRUE),0)</f>
        <v>0</v>
      </c>
      <c r="M73">
        <f>IF(G73*1000000&gt;6509400,VLOOKUP(G73*1000000,'xsecs on Ni'!$D$2:$E$12,2,TRUE),0)</f>
        <v>0</v>
      </c>
      <c r="N73">
        <f>IF(G73*1000000&gt;500000,VLOOKUP(G73*1000000,'xsecs on Ni'!$G$2:$H$31,2,TRUE),0)</f>
        <v>0</v>
      </c>
      <c r="O73">
        <f>IF(G73*1000000&gt;8313300,VLOOKUP(G73*1000000,'xsecs on Ni'!$J$2:$K$13,2,TRUE),0)</f>
        <v>0</v>
      </c>
      <c r="P73">
        <f>IF(G73*1000000&gt;4500000,VLOOKUP(G73*1000000,'xsecs on Ni'!$M$2:$N$119,2,TRUE),0)</f>
        <v>0</v>
      </c>
      <c r="Q73">
        <f>IF(G73*1000000&gt;6396900,VLOOKUP(G73*1000000,'xsecs on Ni'!$P$2:$Q$12,2,TRUE),0)</f>
        <v>0</v>
      </c>
      <c r="R73">
        <f>IF(G73*1000000&gt;2076400,VLOOKUP(G73*1000000,'xsecs on Ni'!$S$2:$T$26,2,TRUE),0)</f>
        <v>0</v>
      </c>
      <c r="S73">
        <f>IF(G73*1000000&gt;9693400,VLOOKUP(G73*1000000,'xsecs on Ni'!$V$2:$W$11,2,TRUE),0)</f>
        <v>0</v>
      </c>
      <c r="T73">
        <f t="shared" si="9"/>
        <v>0</v>
      </c>
      <c r="U73">
        <f t="shared" si="10"/>
        <v>0</v>
      </c>
      <c r="V73">
        <f t="shared" si="11"/>
        <v>0</v>
      </c>
      <c r="W73">
        <f t="shared" si="12"/>
        <v>0</v>
      </c>
    </row>
    <row r="74" spans="1:23" ht="16" thickBot="1">
      <c r="A74" s="24"/>
      <c r="B74" s="19"/>
      <c r="E74">
        <v>0.28725000000000001</v>
      </c>
      <c r="F74">
        <v>0.29452</v>
      </c>
      <c r="G74" s="1">
        <f t="shared" si="8"/>
        <v>0.290885</v>
      </c>
      <c r="H74">
        <v>15458274000</v>
      </c>
      <c r="I74">
        <v>4.99E-2</v>
      </c>
      <c r="J74" s="1">
        <f t="shared" si="7"/>
        <v>7.2699999999999987E-3</v>
      </c>
      <c r="L74">
        <f>IF(G74*1000000&gt;500000,VLOOKUP(G74*1000000,'xsecs on Ni'!$A$2:$B$34,2,TRUE),0)</f>
        <v>0</v>
      </c>
      <c r="M74">
        <f>IF(G74*1000000&gt;6509400,VLOOKUP(G74*1000000,'xsecs on Ni'!$D$2:$E$12,2,TRUE),0)</f>
        <v>0</v>
      </c>
      <c r="N74">
        <f>IF(G74*1000000&gt;500000,VLOOKUP(G74*1000000,'xsecs on Ni'!$G$2:$H$31,2,TRUE),0)</f>
        <v>0</v>
      </c>
      <c r="O74">
        <f>IF(G74*1000000&gt;8313300,VLOOKUP(G74*1000000,'xsecs on Ni'!$J$2:$K$13,2,TRUE),0)</f>
        <v>0</v>
      </c>
      <c r="P74">
        <f>IF(G74*1000000&gt;4500000,VLOOKUP(G74*1000000,'xsecs on Ni'!$M$2:$N$119,2,TRUE),0)</f>
        <v>0</v>
      </c>
      <c r="Q74">
        <f>IF(G74*1000000&gt;6396900,VLOOKUP(G74*1000000,'xsecs on Ni'!$P$2:$Q$12,2,TRUE),0)</f>
        <v>0</v>
      </c>
      <c r="R74">
        <f>IF(G74*1000000&gt;2076400,VLOOKUP(G74*1000000,'xsecs on Ni'!$S$2:$T$26,2,TRUE),0)</f>
        <v>0</v>
      </c>
      <c r="S74">
        <f>IF(G74*1000000&gt;9693400,VLOOKUP(G74*1000000,'xsecs on Ni'!$V$2:$W$11,2,TRUE),0)</f>
        <v>0</v>
      </c>
      <c r="T74">
        <f t="shared" si="9"/>
        <v>0</v>
      </c>
      <c r="U74">
        <f t="shared" si="10"/>
        <v>0</v>
      </c>
      <c r="V74">
        <f t="shared" si="11"/>
        <v>0</v>
      </c>
      <c r="W74">
        <f t="shared" si="12"/>
        <v>0</v>
      </c>
    </row>
    <row r="75" spans="1:23">
      <c r="E75">
        <v>0.29452</v>
      </c>
      <c r="F75">
        <v>0.29720000000000002</v>
      </c>
      <c r="G75" s="1">
        <f t="shared" si="8"/>
        <v>0.29586000000000001</v>
      </c>
      <c r="H75">
        <v>5532756000</v>
      </c>
      <c r="I75">
        <v>6.83E-2</v>
      </c>
      <c r="J75" s="1">
        <f t="shared" si="7"/>
        <v>2.6800000000000157E-3</v>
      </c>
      <c r="L75">
        <f>IF(G75*1000000&gt;500000,VLOOKUP(G75*1000000,'xsecs on Ni'!$A$2:$B$34,2,TRUE),0)</f>
        <v>0</v>
      </c>
      <c r="M75">
        <f>IF(G75*1000000&gt;6509400,VLOOKUP(G75*1000000,'xsecs on Ni'!$D$2:$E$12,2,TRUE),0)</f>
        <v>0</v>
      </c>
      <c r="N75">
        <f>IF(G75*1000000&gt;500000,VLOOKUP(G75*1000000,'xsecs on Ni'!$G$2:$H$31,2,TRUE),0)</f>
        <v>0</v>
      </c>
      <c r="O75">
        <f>IF(G75*1000000&gt;8313300,VLOOKUP(G75*1000000,'xsecs on Ni'!$J$2:$K$13,2,TRUE),0)</f>
        <v>0</v>
      </c>
      <c r="P75">
        <f>IF(G75*1000000&gt;4500000,VLOOKUP(G75*1000000,'xsecs on Ni'!$M$2:$N$119,2,TRUE),0)</f>
        <v>0</v>
      </c>
      <c r="Q75">
        <f>IF(G75*1000000&gt;6396900,VLOOKUP(G75*1000000,'xsecs on Ni'!$P$2:$Q$12,2,TRUE),0)</f>
        <v>0</v>
      </c>
      <c r="R75">
        <f>IF(G75*1000000&gt;2076400,VLOOKUP(G75*1000000,'xsecs on Ni'!$S$2:$T$26,2,TRUE),0)</f>
        <v>0</v>
      </c>
      <c r="S75">
        <f>IF(G75*1000000&gt;9693400,VLOOKUP(G75*1000000,'xsecs on Ni'!$V$2:$W$11,2,TRUE),0)</f>
        <v>0</v>
      </c>
      <c r="T75">
        <f t="shared" si="9"/>
        <v>0</v>
      </c>
      <c r="U75">
        <f t="shared" si="10"/>
        <v>0</v>
      </c>
      <c r="V75">
        <f t="shared" si="11"/>
        <v>0</v>
      </c>
      <c r="W75">
        <f t="shared" si="12"/>
        <v>0</v>
      </c>
    </row>
    <row r="76" spans="1:23">
      <c r="E76">
        <v>0.29720000000000002</v>
      </c>
      <c r="F76">
        <v>0.29849999999999999</v>
      </c>
      <c r="G76" s="1">
        <f t="shared" si="8"/>
        <v>0.29785</v>
      </c>
      <c r="H76">
        <v>3494940000</v>
      </c>
      <c r="I76">
        <v>0.121</v>
      </c>
      <c r="J76" s="1">
        <f t="shared" si="7"/>
        <v>1.2999999999999678E-3</v>
      </c>
      <c r="L76">
        <f>IF(G76*1000000&gt;500000,VLOOKUP(G76*1000000,'xsecs on Ni'!$A$2:$B$34,2,TRUE),0)</f>
        <v>0</v>
      </c>
      <c r="M76">
        <f>IF(G76*1000000&gt;6509400,VLOOKUP(G76*1000000,'xsecs on Ni'!$D$2:$E$12,2,TRUE),0)</f>
        <v>0</v>
      </c>
      <c r="N76">
        <f>IF(G76*1000000&gt;500000,VLOOKUP(G76*1000000,'xsecs on Ni'!$G$2:$H$31,2,TRUE),0)</f>
        <v>0</v>
      </c>
      <c r="O76">
        <f>IF(G76*1000000&gt;8313300,VLOOKUP(G76*1000000,'xsecs on Ni'!$J$2:$K$13,2,TRUE),0)</f>
        <v>0</v>
      </c>
      <c r="P76">
        <f>IF(G76*1000000&gt;4500000,VLOOKUP(G76*1000000,'xsecs on Ni'!$M$2:$N$119,2,TRUE),0)</f>
        <v>0</v>
      </c>
      <c r="Q76">
        <f>IF(G76*1000000&gt;6396900,VLOOKUP(G76*1000000,'xsecs on Ni'!$P$2:$Q$12,2,TRUE),0)</f>
        <v>0</v>
      </c>
      <c r="R76">
        <f>IF(G76*1000000&gt;2076400,VLOOKUP(G76*1000000,'xsecs on Ni'!$S$2:$T$26,2,TRUE),0)</f>
        <v>0</v>
      </c>
      <c r="S76">
        <f>IF(G76*1000000&gt;9693400,VLOOKUP(G76*1000000,'xsecs on Ni'!$V$2:$W$11,2,TRUE),0)</f>
        <v>0</v>
      </c>
      <c r="T76">
        <f t="shared" si="9"/>
        <v>0</v>
      </c>
      <c r="U76">
        <f t="shared" si="10"/>
        <v>0</v>
      </c>
      <c r="V76">
        <f t="shared" si="11"/>
        <v>0</v>
      </c>
      <c r="W76">
        <f t="shared" si="12"/>
        <v>0</v>
      </c>
    </row>
    <row r="77" spans="1:23">
      <c r="E77">
        <v>0.29849999999999999</v>
      </c>
      <c r="F77">
        <v>0.30197000000000002</v>
      </c>
      <c r="G77" s="1">
        <f t="shared" si="8"/>
        <v>0.30023500000000003</v>
      </c>
      <c r="H77">
        <v>8383020000</v>
      </c>
      <c r="I77">
        <v>7.1599999999999997E-2</v>
      </c>
      <c r="J77" s="1">
        <f t="shared" si="7"/>
        <v>3.4700000000000286E-3</v>
      </c>
      <c r="L77">
        <f>IF(G77*1000000&gt;500000,VLOOKUP(G77*1000000,'xsecs on Ni'!$A$2:$B$34,2,TRUE),0)</f>
        <v>0</v>
      </c>
      <c r="M77">
        <f>IF(G77*1000000&gt;6509400,VLOOKUP(G77*1000000,'xsecs on Ni'!$D$2:$E$12,2,TRUE),0)</f>
        <v>0</v>
      </c>
      <c r="N77">
        <f>IF(G77*1000000&gt;500000,VLOOKUP(G77*1000000,'xsecs on Ni'!$G$2:$H$31,2,TRUE),0)</f>
        <v>0</v>
      </c>
      <c r="O77">
        <f>IF(G77*1000000&gt;8313300,VLOOKUP(G77*1000000,'xsecs on Ni'!$J$2:$K$13,2,TRUE),0)</f>
        <v>0</v>
      </c>
      <c r="P77">
        <f>IF(G77*1000000&gt;4500000,VLOOKUP(G77*1000000,'xsecs on Ni'!$M$2:$N$119,2,TRUE),0)</f>
        <v>0</v>
      </c>
      <c r="Q77">
        <f>IF(G77*1000000&gt;6396900,VLOOKUP(G77*1000000,'xsecs on Ni'!$P$2:$Q$12,2,TRUE),0)</f>
        <v>0</v>
      </c>
      <c r="R77">
        <f>IF(G77*1000000&gt;2076400,VLOOKUP(G77*1000000,'xsecs on Ni'!$S$2:$T$26,2,TRUE),0)</f>
        <v>0</v>
      </c>
      <c r="S77">
        <f>IF(G77*1000000&gt;9693400,VLOOKUP(G77*1000000,'xsecs on Ni'!$V$2:$W$11,2,TRUE),0)</f>
        <v>0</v>
      </c>
      <c r="T77">
        <f t="shared" si="9"/>
        <v>0</v>
      </c>
      <c r="U77">
        <f t="shared" si="10"/>
        <v>0</v>
      </c>
      <c r="V77">
        <f t="shared" si="11"/>
        <v>0</v>
      </c>
      <c r="W77">
        <f t="shared" si="12"/>
        <v>0</v>
      </c>
    </row>
    <row r="78" spans="1:23">
      <c r="E78">
        <v>0.30197000000000002</v>
      </c>
      <c r="F78">
        <v>0.33373000000000003</v>
      </c>
      <c r="G78" s="1">
        <f t="shared" si="8"/>
        <v>0.31785000000000002</v>
      </c>
      <c r="H78">
        <v>81482880000</v>
      </c>
      <c r="I78">
        <v>2.8799999999999999E-2</v>
      </c>
      <c r="J78" s="1">
        <f t="shared" si="7"/>
        <v>3.176000000000001E-2</v>
      </c>
      <c r="L78">
        <f>IF(G78*1000000&gt;500000,VLOOKUP(G78*1000000,'xsecs on Ni'!$A$2:$B$34,2,TRUE),0)</f>
        <v>0</v>
      </c>
      <c r="M78">
        <f>IF(G78*1000000&gt;6509400,VLOOKUP(G78*1000000,'xsecs on Ni'!$D$2:$E$12,2,TRUE),0)</f>
        <v>0</v>
      </c>
      <c r="N78">
        <f>IF(G78*1000000&gt;500000,VLOOKUP(G78*1000000,'xsecs on Ni'!$G$2:$H$31,2,TRUE),0)</f>
        <v>0</v>
      </c>
      <c r="O78">
        <f>IF(G78*1000000&gt;8313300,VLOOKUP(G78*1000000,'xsecs on Ni'!$J$2:$K$13,2,TRUE),0)</f>
        <v>0</v>
      </c>
      <c r="P78">
        <f>IF(G78*1000000&gt;4500000,VLOOKUP(G78*1000000,'xsecs on Ni'!$M$2:$N$119,2,TRUE),0)</f>
        <v>0</v>
      </c>
      <c r="Q78">
        <f>IF(G78*1000000&gt;6396900,VLOOKUP(G78*1000000,'xsecs on Ni'!$P$2:$Q$12,2,TRUE),0)</f>
        <v>0</v>
      </c>
      <c r="R78">
        <f>IF(G78*1000000&gt;2076400,VLOOKUP(G78*1000000,'xsecs on Ni'!$S$2:$T$26,2,TRUE),0)</f>
        <v>0</v>
      </c>
      <c r="S78">
        <f>IF(G78*1000000&gt;9693400,VLOOKUP(G78*1000000,'xsecs on Ni'!$V$2:$W$11,2,TRUE),0)</f>
        <v>0</v>
      </c>
      <c r="T78">
        <f t="shared" si="9"/>
        <v>0</v>
      </c>
      <c r="U78">
        <f t="shared" si="10"/>
        <v>0</v>
      </c>
      <c r="V78">
        <f t="shared" si="11"/>
        <v>0</v>
      </c>
      <c r="W78">
        <f t="shared" si="12"/>
        <v>0</v>
      </c>
    </row>
    <row r="79" spans="1:23">
      <c r="E79">
        <v>0.33373000000000003</v>
      </c>
      <c r="F79">
        <v>0.36882999999999999</v>
      </c>
      <c r="G79" s="1">
        <f t="shared" si="8"/>
        <v>0.35128000000000004</v>
      </c>
      <c r="H79">
        <v>83428440000</v>
      </c>
      <c r="I79">
        <v>3.2599999999999997E-2</v>
      </c>
      <c r="J79" s="1">
        <f t="shared" si="7"/>
        <v>3.5099999999999965E-2</v>
      </c>
      <c r="L79">
        <f>IF(G79*1000000&gt;500000,VLOOKUP(G79*1000000,'xsecs on Ni'!$A$2:$B$34,2,TRUE),0)</f>
        <v>0</v>
      </c>
      <c r="M79">
        <f>IF(G79*1000000&gt;6509400,VLOOKUP(G79*1000000,'xsecs on Ni'!$D$2:$E$12,2,TRUE),0)</f>
        <v>0</v>
      </c>
      <c r="N79">
        <f>IF(G79*1000000&gt;500000,VLOOKUP(G79*1000000,'xsecs on Ni'!$G$2:$H$31,2,TRUE),0)</f>
        <v>0</v>
      </c>
      <c r="O79">
        <f>IF(G79*1000000&gt;8313300,VLOOKUP(G79*1000000,'xsecs on Ni'!$J$2:$K$13,2,TRUE),0)</f>
        <v>0</v>
      </c>
      <c r="P79">
        <f>IF(G79*1000000&gt;4500000,VLOOKUP(G79*1000000,'xsecs on Ni'!$M$2:$N$119,2,TRUE),0)</f>
        <v>0</v>
      </c>
      <c r="Q79">
        <f>IF(G79*1000000&gt;6396900,VLOOKUP(G79*1000000,'xsecs on Ni'!$P$2:$Q$12,2,TRUE),0)</f>
        <v>0</v>
      </c>
      <c r="R79">
        <f>IF(G79*1000000&gt;2076400,VLOOKUP(G79*1000000,'xsecs on Ni'!$S$2:$T$26,2,TRUE),0)</f>
        <v>0</v>
      </c>
      <c r="S79">
        <f>IF(G79*1000000&gt;9693400,VLOOKUP(G79*1000000,'xsecs on Ni'!$V$2:$W$11,2,TRUE),0)</f>
        <v>0</v>
      </c>
      <c r="T79">
        <f t="shared" si="9"/>
        <v>0</v>
      </c>
      <c r="U79">
        <f t="shared" si="10"/>
        <v>0</v>
      </c>
      <c r="V79">
        <f t="shared" si="11"/>
        <v>0</v>
      </c>
      <c r="W79">
        <f t="shared" si="12"/>
        <v>0</v>
      </c>
    </row>
    <row r="80" spans="1:23">
      <c r="E80">
        <v>0.36882999999999999</v>
      </c>
      <c r="F80">
        <v>0.38773999999999997</v>
      </c>
      <c r="G80" s="1">
        <f t="shared" si="8"/>
        <v>0.37828499999999998</v>
      </c>
      <c r="H80">
        <v>47439300000</v>
      </c>
      <c r="I80">
        <v>3.4299999999999997E-2</v>
      </c>
      <c r="J80" s="1">
        <f t="shared" si="7"/>
        <v>1.8909999999999982E-2</v>
      </c>
      <c r="L80">
        <f>IF(G80*1000000&gt;500000,VLOOKUP(G80*1000000,'xsecs on Ni'!$A$2:$B$34,2,TRUE),0)</f>
        <v>0</v>
      </c>
      <c r="M80">
        <f>IF(G80*1000000&gt;6509400,VLOOKUP(G80*1000000,'xsecs on Ni'!$D$2:$E$12,2,TRUE),0)</f>
        <v>0</v>
      </c>
      <c r="N80">
        <f>IF(G80*1000000&gt;500000,VLOOKUP(G80*1000000,'xsecs on Ni'!$G$2:$H$31,2,TRUE),0)</f>
        <v>0</v>
      </c>
      <c r="O80">
        <f>IF(G80*1000000&gt;8313300,VLOOKUP(G80*1000000,'xsecs on Ni'!$J$2:$K$13,2,TRUE),0)</f>
        <v>0</v>
      </c>
      <c r="P80">
        <f>IF(G80*1000000&gt;4500000,VLOOKUP(G80*1000000,'xsecs on Ni'!$M$2:$N$119,2,TRUE),0)</f>
        <v>0</v>
      </c>
      <c r="Q80">
        <f>IF(G80*1000000&gt;6396900,VLOOKUP(G80*1000000,'xsecs on Ni'!$P$2:$Q$12,2,TRUE),0)</f>
        <v>0</v>
      </c>
      <c r="R80">
        <f>IF(G80*1000000&gt;2076400,VLOOKUP(G80*1000000,'xsecs on Ni'!$S$2:$T$26,2,TRUE),0)</f>
        <v>0</v>
      </c>
      <c r="S80">
        <f>IF(G80*1000000&gt;9693400,VLOOKUP(G80*1000000,'xsecs on Ni'!$V$2:$W$11,2,TRUE),0)</f>
        <v>0</v>
      </c>
      <c r="T80">
        <f t="shared" si="9"/>
        <v>0</v>
      </c>
      <c r="U80">
        <f t="shared" si="10"/>
        <v>0</v>
      </c>
      <c r="V80">
        <f t="shared" si="11"/>
        <v>0</v>
      </c>
      <c r="W80">
        <f t="shared" si="12"/>
        <v>0</v>
      </c>
    </row>
    <row r="81" spans="5:23">
      <c r="E81">
        <v>0.38773999999999997</v>
      </c>
      <c r="F81">
        <v>0.40761999999999998</v>
      </c>
      <c r="G81" s="1">
        <f t="shared" si="8"/>
        <v>0.39767999999999998</v>
      </c>
      <c r="H81">
        <v>52853760000</v>
      </c>
      <c r="I81">
        <v>3.6200000000000003E-2</v>
      </c>
      <c r="J81" s="1">
        <f t="shared" si="7"/>
        <v>1.9880000000000009E-2</v>
      </c>
      <c r="L81">
        <f>IF(G81*1000000&gt;500000,VLOOKUP(G81*1000000,'xsecs on Ni'!$A$2:$B$34,2,TRUE),0)</f>
        <v>0</v>
      </c>
      <c r="M81">
        <f>IF(G81*1000000&gt;6509400,VLOOKUP(G81*1000000,'xsecs on Ni'!$D$2:$E$12,2,TRUE),0)</f>
        <v>0</v>
      </c>
      <c r="N81">
        <f>IF(G81*1000000&gt;500000,VLOOKUP(G81*1000000,'xsecs on Ni'!$G$2:$H$31,2,TRUE),0)</f>
        <v>0</v>
      </c>
      <c r="O81">
        <f>IF(G81*1000000&gt;8313300,VLOOKUP(G81*1000000,'xsecs on Ni'!$J$2:$K$13,2,TRUE),0)</f>
        <v>0</v>
      </c>
      <c r="P81">
        <f>IF(G81*1000000&gt;4500000,VLOOKUP(G81*1000000,'xsecs on Ni'!$M$2:$N$119,2,TRUE),0)</f>
        <v>0</v>
      </c>
      <c r="Q81">
        <f>IF(G81*1000000&gt;6396900,VLOOKUP(G81*1000000,'xsecs on Ni'!$P$2:$Q$12,2,TRUE),0)</f>
        <v>0</v>
      </c>
      <c r="R81">
        <f>IF(G81*1000000&gt;2076400,VLOOKUP(G81*1000000,'xsecs on Ni'!$S$2:$T$26,2,TRUE),0)</f>
        <v>0</v>
      </c>
      <c r="S81">
        <f>IF(G81*1000000&gt;9693400,VLOOKUP(G81*1000000,'xsecs on Ni'!$V$2:$W$11,2,TRUE),0)</f>
        <v>0</v>
      </c>
      <c r="T81">
        <f t="shared" si="9"/>
        <v>0</v>
      </c>
      <c r="U81">
        <f t="shared" si="10"/>
        <v>0</v>
      </c>
      <c r="V81">
        <f t="shared" si="11"/>
        <v>0</v>
      </c>
      <c r="W81">
        <f t="shared" si="12"/>
        <v>0</v>
      </c>
    </row>
    <row r="82" spans="5:23">
      <c r="E82">
        <v>0.40761999999999998</v>
      </c>
      <c r="F82">
        <v>0.45049</v>
      </c>
      <c r="G82" s="1">
        <f t="shared" si="8"/>
        <v>0.42905499999999996</v>
      </c>
      <c r="H82">
        <v>104995140000</v>
      </c>
      <c r="I82">
        <v>5.6399999999999999E-2</v>
      </c>
      <c r="J82" s="1">
        <f t="shared" si="7"/>
        <v>4.2870000000000019E-2</v>
      </c>
      <c r="L82">
        <f>IF(G82*1000000&gt;500000,VLOOKUP(G82*1000000,'xsecs on Ni'!$A$2:$B$34,2,TRUE),0)</f>
        <v>0</v>
      </c>
      <c r="M82">
        <f>IF(G82*1000000&gt;6509400,VLOOKUP(G82*1000000,'xsecs on Ni'!$D$2:$E$12,2,TRUE),0)</f>
        <v>0</v>
      </c>
      <c r="N82">
        <f>IF(G82*1000000&gt;500000,VLOOKUP(G82*1000000,'xsecs on Ni'!$G$2:$H$31,2,TRUE),0)</f>
        <v>0</v>
      </c>
      <c r="O82">
        <f>IF(G82*1000000&gt;8313300,VLOOKUP(G82*1000000,'xsecs on Ni'!$J$2:$K$13,2,TRUE),0)</f>
        <v>0</v>
      </c>
      <c r="P82">
        <f>IF(G82*1000000&gt;4500000,VLOOKUP(G82*1000000,'xsecs on Ni'!$M$2:$N$119,2,TRUE),0)</f>
        <v>0</v>
      </c>
      <c r="Q82">
        <f>IF(G82*1000000&gt;6396900,VLOOKUP(G82*1000000,'xsecs on Ni'!$P$2:$Q$12,2,TRUE),0)</f>
        <v>0</v>
      </c>
      <c r="R82">
        <f>IF(G82*1000000&gt;2076400,VLOOKUP(G82*1000000,'xsecs on Ni'!$S$2:$T$26,2,TRUE),0)</f>
        <v>0</v>
      </c>
      <c r="S82">
        <f>IF(G82*1000000&gt;9693400,VLOOKUP(G82*1000000,'xsecs on Ni'!$V$2:$W$11,2,TRUE),0)</f>
        <v>0</v>
      </c>
      <c r="T82">
        <f t="shared" si="9"/>
        <v>0</v>
      </c>
      <c r="U82">
        <f t="shared" si="10"/>
        <v>0</v>
      </c>
      <c r="V82">
        <f t="shared" si="11"/>
        <v>0</v>
      </c>
      <c r="W82">
        <f t="shared" si="12"/>
        <v>0</v>
      </c>
    </row>
    <row r="83" spans="5:23">
      <c r="E83">
        <v>0.45049</v>
      </c>
      <c r="F83">
        <v>0.49786999999999998</v>
      </c>
      <c r="G83" s="1">
        <f t="shared" si="8"/>
        <v>0.47417999999999999</v>
      </c>
      <c r="H83">
        <v>118541520000</v>
      </c>
      <c r="I83">
        <v>3.0700000000000002E-2</v>
      </c>
      <c r="J83" s="1">
        <f t="shared" si="7"/>
        <v>4.7379999999999978E-2</v>
      </c>
      <c r="L83">
        <f>IF(G83*1000000&gt;500000,VLOOKUP(G83*1000000,'xsecs on Ni'!$A$2:$B$34,2,TRUE),0)</f>
        <v>0</v>
      </c>
      <c r="M83">
        <f>IF(G83*1000000&gt;6509400,VLOOKUP(G83*1000000,'xsecs on Ni'!$D$2:$E$12,2,TRUE),0)</f>
        <v>0</v>
      </c>
      <c r="N83">
        <f>IF(G83*1000000&gt;500000,VLOOKUP(G83*1000000,'xsecs on Ni'!$G$2:$H$31,2,TRUE),0)</f>
        <v>0</v>
      </c>
      <c r="O83">
        <f>IF(G83*1000000&gt;8313300,VLOOKUP(G83*1000000,'xsecs on Ni'!$J$2:$K$13,2,TRUE),0)</f>
        <v>0</v>
      </c>
      <c r="P83">
        <f>IF(G83*1000000&gt;4500000,VLOOKUP(G83*1000000,'xsecs on Ni'!$M$2:$N$119,2,TRUE),0)</f>
        <v>0</v>
      </c>
      <c r="Q83">
        <f>IF(G83*1000000&gt;6396900,VLOOKUP(G83*1000000,'xsecs on Ni'!$P$2:$Q$12,2,TRUE),0)</f>
        <v>0</v>
      </c>
      <c r="R83">
        <f>IF(G83*1000000&gt;2076400,VLOOKUP(G83*1000000,'xsecs on Ni'!$S$2:$T$26,2,TRUE),0)</f>
        <v>0</v>
      </c>
      <c r="S83">
        <f>IF(G83*1000000&gt;9693400,VLOOKUP(G83*1000000,'xsecs on Ni'!$V$2:$W$11,2,TRUE),0)</f>
        <v>0</v>
      </c>
      <c r="T83">
        <f t="shared" si="9"/>
        <v>0</v>
      </c>
      <c r="U83">
        <f t="shared" si="10"/>
        <v>0</v>
      </c>
      <c r="V83">
        <f t="shared" si="11"/>
        <v>0</v>
      </c>
      <c r="W83">
        <f t="shared" si="12"/>
        <v>0</v>
      </c>
    </row>
    <row r="84" spans="5:23">
      <c r="E84">
        <v>0.49786999999999998</v>
      </c>
      <c r="F84">
        <v>0.52339999999999998</v>
      </c>
      <c r="G84" s="1">
        <f t="shared" si="8"/>
        <v>0.51063499999999995</v>
      </c>
      <c r="H84">
        <v>66898620000</v>
      </c>
      <c r="I84">
        <v>8.7099999999999997E-2</v>
      </c>
      <c r="J84" s="1">
        <f t="shared" si="7"/>
        <v>2.5529999999999997E-2</v>
      </c>
      <c r="L84">
        <f>IF(G84*1000000&gt;500000,VLOOKUP(G84*1000000,'xsecs on Ni'!$A$2:$B$34,2,TRUE),0)</f>
        <v>0</v>
      </c>
      <c r="M84">
        <f>IF(G84*1000000&gt;6509400,VLOOKUP(G84*1000000,'xsecs on Ni'!$D$2:$E$12,2,TRUE),0)</f>
        <v>0</v>
      </c>
      <c r="N84">
        <f>IF(G84*1000000&gt;500000,VLOOKUP(G84*1000000,'xsecs on Ni'!$G$2:$H$31,2,TRUE),0)</f>
        <v>0</v>
      </c>
      <c r="O84">
        <f>IF(G84*1000000&gt;8313300,VLOOKUP(G84*1000000,'xsecs on Ni'!$J$2:$K$13,2,TRUE),0)</f>
        <v>0</v>
      </c>
      <c r="P84">
        <f>IF(G84*1000000&gt;4500000,VLOOKUP(G84*1000000,'xsecs on Ni'!$M$2:$N$119,2,TRUE),0)</f>
        <v>0</v>
      </c>
      <c r="Q84">
        <f>IF(G84*1000000&gt;6396900,VLOOKUP(G84*1000000,'xsecs on Ni'!$P$2:$Q$12,2,TRUE),0)</f>
        <v>0</v>
      </c>
      <c r="R84">
        <f>IF(G84*1000000&gt;2076400,VLOOKUP(G84*1000000,'xsecs on Ni'!$S$2:$T$26,2,TRUE),0)</f>
        <v>0</v>
      </c>
      <c r="S84">
        <f>IF(G84*1000000&gt;9693400,VLOOKUP(G84*1000000,'xsecs on Ni'!$V$2:$W$11,2,TRUE),0)</f>
        <v>0</v>
      </c>
      <c r="T84">
        <f t="shared" si="9"/>
        <v>0</v>
      </c>
      <c r="U84">
        <f t="shared" si="10"/>
        <v>0</v>
      </c>
      <c r="V84">
        <f t="shared" si="11"/>
        <v>0</v>
      </c>
      <c r="W84">
        <f t="shared" si="12"/>
        <v>0</v>
      </c>
    </row>
    <row r="85" spans="5:23">
      <c r="E85">
        <v>0.52339999999999998</v>
      </c>
      <c r="F85">
        <v>0.55023</v>
      </c>
      <c r="G85" s="1">
        <f t="shared" si="8"/>
        <v>0.53681500000000004</v>
      </c>
      <c r="H85">
        <v>62944260000</v>
      </c>
      <c r="I85">
        <v>2.7099999999999999E-2</v>
      </c>
      <c r="J85" s="1">
        <f t="shared" si="7"/>
        <v>2.683000000000002E-2</v>
      </c>
      <c r="L85">
        <f>IF(G85*1000000&gt;500000,VLOOKUP(G85*1000000,'xsecs on Ni'!$A$2:$B$34,2,TRUE),0)</f>
        <v>0</v>
      </c>
      <c r="M85">
        <f>IF(G85*1000000&gt;6509400,VLOOKUP(G85*1000000,'xsecs on Ni'!$D$2:$E$12,2,TRUE),0)</f>
        <v>0</v>
      </c>
      <c r="N85">
        <f>IF(G85*1000000&gt;500000,VLOOKUP(G85*1000000,'xsecs on Ni'!$G$2:$H$31,2,TRUE),0)</f>
        <v>0</v>
      </c>
      <c r="O85">
        <f>IF(G85*1000000&gt;8313300,VLOOKUP(G85*1000000,'xsecs on Ni'!$J$2:$K$13,2,TRUE),0)</f>
        <v>0</v>
      </c>
      <c r="P85">
        <f>IF(G85*1000000&gt;4500000,VLOOKUP(G85*1000000,'xsecs on Ni'!$M$2:$N$119,2,TRUE),0)</f>
        <v>0</v>
      </c>
      <c r="Q85">
        <f>IF(G85*1000000&gt;6396900,VLOOKUP(G85*1000000,'xsecs on Ni'!$P$2:$Q$12,2,TRUE),0)</f>
        <v>0</v>
      </c>
      <c r="R85">
        <f>IF(G85*1000000&gt;2076400,VLOOKUP(G85*1000000,'xsecs on Ni'!$S$2:$T$26,2,TRUE),0)</f>
        <v>0</v>
      </c>
      <c r="S85">
        <f>IF(G85*1000000&gt;9693400,VLOOKUP(G85*1000000,'xsecs on Ni'!$V$2:$W$11,2,TRUE),0)</f>
        <v>0</v>
      </c>
      <c r="T85">
        <f t="shared" si="9"/>
        <v>0</v>
      </c>
      <c r="U85">
        <f t="shared" si="10"/>
        <v>0</v>
      </c>
      <c r="V85">
        <f t="shared" si="11"/>
        <v>0</v>
      </c>
      <c r="W85">
        <f t="shared" si="12"/>
        <v>0</v>
      </c>
    </row>
    <row r="86" spans="5:23">
      <c r="E86">
        <v>0.55023</v>
      </c>
      <c r="F86">
        <v>0.57843999999999995</v>
      </c>
      <c r="G86" s="1">
        <f t="shared" si="8"/>
        <v>0.56433500000000003</v>
      </c>
      <c r="H86">
        <v>78590580000</v>
      </c>
      <c r="I86">
        <v>2.81E-2</v>
      </c>
      <c r="J86" s="1">
        <f t="shared" si="7"/>
        <v>2.8209999999999957E-2</v>
      </c>
      <c r="L86">
        <f>IF(G86*1000000&gt;500000,VLOOKUP(G86*1000000,'xsecs on Ni'!$A$2:$B$34,2,TRUE),0)</f>
        <v>0</v>
      </c>
      <c r="M86">
        <f>IF(G86*1000000&gt;6509400,VLOOKUP(G86*1000000,'xsecs on Ni'!$D$2:$E$12,2,TRUE),0)</f>
        <v>0</v>
      </c>
      <c r="N86">
        <f>IF(G86*1000000&gt;500000,VLOOKUP(G86*1000000,'xsecs on Ni'!$G$2:$H$31,2,TRUE),0)</f>
        <v>0</v>
      </c>
      <c r="O86">
        <f>IF(G86*1000000&gt;8313300,VLOOKUP(G86*1000000,'xsecs on Ni'!$J$2:$K$13,2,TRUE),0)</f>
        <v>0</v>
      </c>
      <c r="P86">
        <f>IF(G86*1000000&gt;4500000,VLOOKUP(G86*1000000,'xsecs on Ni'!$M$2:$N$119,2,TRUE),0)</f>
        <v>0</v>
      </c>
      <c r="Q86">
        <f>IF(G86*1000000&gt;6396900,VLOOKUP(G86*1000000,'xsecs on Ni'!$P$2:$Q$12,2,TRUE),0)</f>
        <v>0</v>
      </c>
      <c r="R86">
        <f>IF(G86*1000000&gt;2076400,VLOOKUP(G86*1000000,'xsecs on Ni'!$S$2:$T$26,2,TRUE),0)</f>
        <v>0</v>
      </c>
      <c r="S86">
        <f>IF(G86*1000000&gt;9693400,VLOOKUP(G86*1000000,'xsecs on Ni'!$V$2:$W$11,2,TRUE),0)</f>
        <v>0</v>
      </c>
      <c r="T86">
        <f t="shared" si="9"/>
        <v>0</v>
      </c>
      <c r="U86">
        <f t="shared" si="10"/>
        <v>0</v>
      </c>
      <c r="V86">
        <f t="shared" si="11"/>
        <v>0</v>
      </c>
      <c r="W86">
        <f t="shared" si="12"/>
        <v>0</v>
      </c>
    </row>
    <row r="87" spans="5:23">
      <c r="E87">
        <v>0.57843999999999995</v>
      </c>
      <c r="F87">
        <v>0.60809999999999997</v>
      </c>
      <c r="G87" s="1">
        <f t="shared" si="8"/>
        <v>0.59326999999999996</v>
      </c>
      <c r="H87">
        <v>96958080000</v>
      </c>
      <c r="I87">
        <v>4.9599999999999998E-2</v>
      </c>
      <c r="J87" s="1">
        <f t="shared" si="7"/>
        <v>2.966000000000002E-2</v>
      </c>
      <c r="L87">
        <f>IF(G87*1000000&gt;500000,VLOOKUP(G87*1000000,'xsecs on Ni'!$A$2:$B$34,2,TRUE),0)</f>
        <v>0</v>
      </c>
      <c r="M87">
        <f>IF(G87*1000000&gt;6509400,VLOOKUP(G87*1000000,'xsecs on Ni'!$D$2:$E$12,2,TRUE),0)</f>
        <v>0</v>
      </c>
      <c r="N87">
        <f>IF(G87*1000000&gt;500000,VLOOKUP(G87*1000000,'xsecs on Ni'!$G$2:$H$31,2,TRUE),0)</f>
        <v>0</v>
      </c>
      <c r="O87">
        <f>IF(G87*1000000&gt;8313300,VLOOKUP(G87*1000000,'xsecs on Ni'!$J$2:$K$13,2,TRUE),0)</f>
        <v>0</v>
      </c>
      <c r="P87">
        <f>IF(G87*1000000&gt;4500000,VLOOKUP(G87*1000000,'xsecs on Ni'!$M$2:$N$119,2,TRUE),0)</f>
        <v>0</v>
      </c>
      <c r="Q87">
        <f>IF(G87*1000000&gt;6396900,VLOOKUP(G87*1000000,'xsecs on Ni'!$P$2:$Q$12,2,TRUE),0)</f>
        <v>0</v>
      </c>
      <c r="R87">
        <f>IF(G87*1000000&gt;2076400,VLOOKUP(G87*1000000,'xsecs on Ni'!$S$2:$T$26,2,TRUE),0)</f>
        <v>0</v>
      </c>
      <c r="S87">
        <f>IF(G87*1000000&gt;9693400,VLOOKUP(G87*1000000,'xsecs on Ni'!$V$2:$W$11,2,TRUE),0)</f>
        <v>0</v>
      </c>
      <c r="T87">
        <f t="shared" si="9"/>
        <v>0</v>
      </c>
      <c r="U87">
        <f t="shared" si="10"/>
        <v>0</v>
      </c>
      <c r="V87">
        <f t="shared" si="11"/>
        <v>0</v>
      </c>
      <c r="W87">
        <f t="shared" si="12"/>
        <v>0</v>
      </c>
    </row>
    <row r="88" spans="5:23">
      <c r="E88">
        <v>0.60809999999999997</v>
      </c>
      <c r="F88">
        <v>0.63927999999999996</v>
      </c>
      <c r="G88" s="1">
        <f t="shared" si="8"/>
        <v>0.62368999999999997</v>
      </c>
      <c r="H88">
        <v>74195400000</v>
      </c>
      <c r="I88">
        <v>2.9000000000000001E-2</v>
      </c>
      <c r="J88" s="1">
        <f t="shared" si="7"/>
        <v>3.1179999999999986E-2</v>
      </c>
      <c r="L88">
        <f>IF(G88*1000000&gt;500000,VLOOKUP(G88*1000000,'xsecs on Ni'!$A$2:$B$34,2,TRUE),0)</f>
        <v>0</v>
      </c>
      <c r="M88">
        <f>IF(G88*1000000&gt;6509400,VLOOKUP(G88*1000000,'xsecs on Ni'!$D$2:$E$12,2,TRUE),0)</f>
        <v>0</v>
      </c>
      <c r="N88">
        <f>IF(G88*1000000&gt;500000,VLOOKUP(G88*1000000,'xsecs on Ni'!$G$2:$H$31,2,TRUE),0)</f>
        <v>0</v>
      </c>
      <c r="O88">
        <f>IF(G88*1000000&gt;8313300,VLOOKUP(G88*1000000,'xsecs on Ni'!$J$2:$K$13,2,TRUE),0)</f>
        <v>0</v>
      </c>
      <c r="P88">
        <f>IF(G88*1000000&gt;4500000,VLOOKUP(G88*1000000,'xsecs on Ni'!$M$2:$N$119,2,TRUE),0)</f>
        <v>0</v>
      </c>
      <c r="Q88">
        <f>IF(G88*1000000&gt;6396900,VLOOKUP(G88*1000000,'xsecs on Ni'!$P$2:$Q$12,2,TRUE),0)</f>
        <v>0</v>
      </c>
      <c r="R88">
        <f>IF(G88*1000000&gt;2076400,VLOOKUP(G88*1000000,'xsecs on Ni'!$S$2:$T$26,2,TRUE),0)</f>
        <v>0</v>
      </c>
      <c r="S88">
        <f>IF(G88*1000000&gt;9693400,VLOOKUP(G88*1000000,'xsecs on Ni'!$V$2:$W$11,2,TRUE),0)</f>
        <v>0</v>
      </c>
      <c r="T88">
        <f t="shared" si="9"/>
        <v>0</v>
      </c>
      <c r="U88">
        <f t="shared" si="10"/>
        <v>0</v>
      </c>
      <c r="V88">
        <f t="shared" si="11"/>
        <v>0</v>
      </c>
      <c r="W88">
        <f t="shared" si="12"/>
        <v>0</v>
      </c>
    </row>
    <row r="89" spans="5:23">
      <c r="E89">
        <v>0.63927999999999996</v>
      </c>
      <c r="F89">
        <v>0.67205999999999999</v>
      </c>
      <c r="G89" s="1">
        <f t="shared" si="8"/>
        <v>0.65566999999999998</v>
      </c>
      <c r="H89">
        <v>89464140000</v>
      </c>
      <c r="I89">
        <v>2.5100000000000001E-2</v>
      </c>
      <c r="J89" s="1">
        <f t="shared" si="7"/>
        <v>3.2780000000000031E-2</v>
      </c>
      <c r="L89">
        <f>IF(G89*1000000&gt;500000,VLOOKUP(G89*1000000,'xsecs on Ni'!$A$2:$B$34,2,TRUE),0)</f>
        <v>0</v>
      </c>
      <c r="M89">
        <f>IF(G89*1000000&gt;6509400,VLOOKUP(G89*1000000,'xsecs on Ni'!$D$2:$E$12,2,TRUE),0)</f>
        <v>0</v>
      </c>
      <c r="N89">
        <f>IF(G89*1000000&gt;500000,VLOOKUP(G89*1000000,'xsecs on Ni'!$G$2:$H$31,2,TRUE),0)</f>
        <v>0</v>
      </c>
      <c r="O89">
        <f>IF(G89*1000000&gt;8313300,VLOOKUP(G89*1000000,'xsecs on Ni'!$J$2:$K$13,2,TRUE),0)</f>
        <v>0</v>
      </c>
      <c r="P89">
        <f>IF(G89*1000000&gt;4500000,VLOOKUP(G89*1000000,'xsecs on Ni'!$M$2:$N$119,2,TRUE),0)</f>
        <v>0</v>
      </c>
      <c r="Q89">
        <f>IF(G89*1000000&gt;6396900,VLOOKUP(G89*1000000,'xsecs on Ni'!$P$2:$Q$12,2,TRUE),0)</f>
        <v>0</v>
      </c>
      <c r="R89">
        <f>IF(G89*1000000&gt;2076400,VLOOKUP(G89*1000000,'xsecs on Ni'!$S$2:$T$26,2,TRUE),0)</f>
        <v>0</v>
      </c>
      <c r="S89">
        <f>IF(G89*1000000&gt;9693400,VLOOKUP(G89*1000000,'xsecs on Ni'!$V$2:$W$11,2,TRUE),0)</f>
        <v>0</v>
      </c>
      <c r="T89">
        <f t="shared" si="9"/>
        <v>0</v>
      </c>
      <c r="U89">
        <f t="shared" si="10"/>
        <v>0</v>
      </c>
      <c r="V89">
        <f t="shared" si="11"/>
        <v>0</v>
      </c>
      <c r="W89">
        <f t="shared" si="12"/>
        <v>0</v>
      </c>
    </row>
    <row r="90" spans="5:23">
      <c r="E90">
        <v>0.67205999999999999</v>
      </c>
      <c r="F90">
        <v>0.70650999999999997</v>
      </c>
      <c r="G90" s="1">
        <f t="shared" si="8"/>
        <v>0.68928499999999993</v>
      </c>
      <c r="H90">
        <v>86430480000</v>
      </c>
      <c r="I90">
        <v>2.2800000000000001E-2</v>
      </c>
      <c r="J90" s="1">
        <f t="shared" si="7"/>
        <v>3.4449999999999981E-2</v>
      </c>
      <c r="L90">
        <f>IF(G90*1000000&gt;500000,VLOOKUP(G90*1000000,'xsecs on Ni'!$A$2:$B$34,2,TRUE),0)</f>
        <v>0</v>
      </c>
      <c r="M90">
        <f>IF(G90*1000000&gt;6509400,VLOOKUP(G90*1000000,'xsecs on Ni'!$D$2:$E$12,2,TRUE),0)</f>
        <v>0</v>
      </c>
      <c r="N90">
        <f>IF(G90*1000000&gt;500000,VLOOKUP(G90*1000000,'xsecs on Ni'!$G$2:$H$31,2,TRUE),0)</f>
        <v>0</v>
      </c>
      <c r="O90">
        <f>IF(G90*1000000&gt;8313300,VLOOKUP(G90*1000000,'xsecs on Ni'!$J$2:$K$13,2,TRUE),0)</f>
        <v>0</v>
      </c>
      <c r="P90">
        <f>IF(G90*1000000&gt;4500000,VLOOKUP(G90*1000000,'xsecs on Ni'!$M$2:$N$119,2,TRUE),0)</f>
        <v>0</v>
      </c>
      <c r="Q90">
        <f>IF(G90*1000000&gt;6396900,VLOOKUP(G90*1000000,'xsecs on Ni'!$P$2:$Q$12,2,TRUE),0)</f>
        <v>0</v>
      </c>
      <c r="R90">
        <f>IF(G90*1000000&gt;2076400,VLOOKUP(G90*1000000,'xsecs on Ni'!$S$2:$T$26,2,TRUE),0)</f>
        <v>0</v>
      </c>
      <c r="S90">
        <f>IF(G90*1000000&gt;9693400,VLOOKUP(G90*1000000,'xsecs on Ni'!$V$2:$W$11,2,TRUE),0)</f>
        <v>0</v>
      </c>
      <c r="T90">
        <f t="shared" si="9"/>
        <v>0</v>
      </c>
      <c r="U90">
        <f t="shared" si="10"/>
        <v>0</v>
      </c>
      <c r="V90">
        <f t="shared" si="11"/>
        <v>0</v>
      </c>
      <c r="W90">
        <f t="shared" si="12"/>
        <v>0</v>
      </c>
    </row>
    <row r="91" spans="5:23">
      <c r="E91">
        <v>0.70650999999999997</v>
      </c>
      <c r="F91">
        <v>0.74273999999999996</v>
      </c>
      <c r="G91" s="1">
        <f t="shared" si="8"/>
        <v>0.72462499999999996</v>
      </c>
      <c r="H91">
        <v>107641920000</v>
      </c>
      <c r="I91">
        <v>0.1051</v>
      </c>
      <c r="J91" s="1">
        <f t="shared" si="7"/>
        <v>3.6229999999999984E-2</v>
      </c>
      <c r="L91">
        <f>IF(G91*1000000&gt;500000,VLOOKUP(G91*1000000,'xsecs on Ni'!$A$2:$B$34,2,TRUE),0)</f>
        <v>0</v>
      </c>
      <c r="M91">
        <f>IF(G91*1000000&gt;6509400,VLOOKUP(G91*1000000,'xsecs on Ni'!$D$2:$E$12,2,TRUE),0)</f>
        <v>0</v>
      </c>
      <c r="N91">
        <f>IF(G91*1000000&gt;500000,VLOOKUP(G91*1000000,'xsecs on Ni'!$G$2:$H$31,2,TRUE),0)</f>
        <v>0</v>
      </c>
      <c r="O91">
        <f>IF(G91*1000000&gt;8313300,VLOOKUP(G91*1000000,'xsecs on Ni'!$J$2:$K$13,2,TRUE),0)</f>
        <v>0</v>
      </c>
      <c r="P91">
        <f>IF(G91*1000000&gt;4500000,VLOOKUP(G91*1000000,'xsecs on Ni'!$M$2:$N$119,2,TRUE),0)</f>
        <v>0</v>
      </c>
      <c r="Q91">
        <f>IF(G91*1000000&gt;6396900,VLOOKUP(G91*1000000,'xsecs on Ni'!$P$2:$Q$12,2,TRUE),0)</f>
        <v>0</v>
      </c>
      <c r="R91">
        <f>IF(G91*1000000&gt;2076400,VLOOKUP(G91*1000000,'xsecs on Ni'!$S$2:$T$26,2,TRUE),0)</f>
        <v>0</v>
      </c>
      <c r="S91">
        <f>IF(G91*1000000&gt;9693400,VLOOKUP(G91*1000000,'xsecs on Ni'!$V$2:$W$11,2,TRUE),0)</f>
        <v>0</v>
      </c>
      <c r="T91">
        <f t="shared" si="9"/>
        <v>0</v>
      </c>
      <c r="U91">
        <f t="shared" si="10"/>
        <v>0</v>
      </c>
      <c r="V91">
        <f t="shared" si="11"/>
        <v>0</v>
      </c>
      <c r="W91">
        <f t="shared" si="12"/>
        <v>0</v>
      </c>
    </row>
    <row r="92" spans="5:23">
      <c r="E92">
        <v>0.74273999999999996</v>
      </c>
      <c r="F92">
        <v>0.78081999999999996</v>
      </c>
      <c r="G92" s="1">
        <f t="shared" si="8"/>
        <v>0.7617799999999999</v>
      </c>
      <c r="H92">
        <v>83538180000</v>
      </c>
      <c r="I92">
        <v>2.8299999999999999E-2</v>
      </c>
      <c r="J92" s="1">
        <f t="shared" si="7"/>
        <v>3.8080000000000003E-2</v>
      </c>
      <c r="L92">
        <f>IF(G92*1000000&gt;500000,VLOOKUP(G92*1000000,'xsecs on Ni'!$A$2:$B$34,2,TRUE),0)</f>
        <v>0</v>
      </c>
      <c r="M92">
        <f>IF(G92*1000000&gt;6509400,VLOOKUP(G92*1000000,'xsecs on Ni'!$D$2:$E$12,2,TRUE),0)</f>
        <v>0</v>
      </c>
      <c r="N92">
        <f>IF(G92*1000000&gt;500000,VLOOKUP(G92*1000000,'xsecs on Ni'!$G$2:$H$31,2,TRUE),0)</f>
        <v>0</v>
      </c>
      <c r="O92">
        <f>IF(G92*1000000&gt;8313300,VLOOKUP(G92*1000000,'xsecs on Ni'!$J$2:$K$13,2,TRUE),0)</f>
        <v>0</v>
      </c>
      <c r="P92">
        <f>IF(G92*1000000&gt;4500000,VLOOKUP(G92*1000000,'xsecs on Ni'!$M$2:$N$119,2,TRUE),0)</f>
        <v>0</v>
      </c>
      <c r="Q92">
        <f>IF(G92*1000000&gt;6396900,VLOOKUP(G92*1000000,'xsecs on Ni'!$P$2:$Q$12,2,TRUE),0)</f>
        <v>0</v>
      </c>
      <c r="R92">
        <f>IF(G92*1000000&gt;2076400,VLOOKUP(G92*1000000,'xsecs on Ni'!$S$2:$T$26,2,TRUE),0)</f>
        <v>0</v>
      </c>
      <c r="S92">
        <f>IF(G92*1000000&gt;9693400,VLOOKUP(G92*1000000,'xsecs on Ni'!$V$2:$W$11,2,TRUE),0)</f>
        <v>0</v>
      </c>
      <c r="T92">
        <f t="shared" si="9"/>
        <v>0</v>
      </c>
      <c r="U92">
        <f t="shared" si="10"/>
        <v>0</v>
      </c>
      <c r="V92">
        <f t="shared" si="11"/>
        <v>0</v>
      </c>
      <c r="W92">
        <f t="shared" si="12"/>
        <v>0</v>
      </c>
    </row>
    <row r="93" spans="5:23">
      <c r="E93">
        <v>0.78081999999999996</v>
      </c>
      <c r="F93">
        <v>0.82084999999999997</v>
      </c>
      <c r="G93" s="1">
        <f t="shared" si="8"/>
        <v>0.80083499999999996</v>
      </c>
      <c r="H93">
        <v>85889220000</v>
      </c>
      <c r="I93">
        <v>2.6499999999999999E-2</v>
      </c>
      <c r="J93" s="1">
        <f t="shared" si="7"/>
        <v>4.003000000000001E-2</v>
      </c>
      <c r="L93">
        <f>IF(G93*1000000&gt;500000,VLOOKUP(G93*1000000,'xsecs on Ni'!$A$2:$B$34,2,TRUE),0)</f>
        <v>6.04538E-6</v>
      </c>
      <c r="M93">
        <f>IF(G93*1000000&gt;6509400,VLOOKUP(G93*1000000,'xsecs on Ni'!$D$2:$E$12,2,TRUE),0)</f>
        <v>0</v>
      </c>
      <c r="N93">
        <f>IF(G93*1000000&gt;500000,VLOOKUP(G93*1000000,'xsecs on Ni'!$G$2:$H$31,2,TRUE),0)</f>
        <v>0</v>
      </c>
      <c r="O93">
        <f>IF(G93*1000000&gt;8313300,VLOOKUP(G93*1000000,'xsecs on Ni'!$J$2:$K$13,2,TRUE),0)</f>
        <v>0</v>
      </c>
      <c r="P93">
        <f>IF(G93*1000000&gt;4500000,VLOOKUP(G93*1000000,'xsecs on Ni'!$M$2:$N$119,2,TRUE),0)</f>
        <v>0</v>
      </c>
      <c r="Q93">
        <f>IF(G93*1000000&gt;6396900,VLOOKUP(G93*1000000,'xsecs on Ni'!$P$2:$Q$12,2,TRUE),0)</f>
        <v>0</v>
      </c>
      <c r="R93">
        <f>IF(G93*1000000&gt;2076400,VLOOKUP(G93*1000000,'xsecs on Ni'!$S$2:$T$26,2,TRUE),0)</f>
        <v>0</v>
      </c>
      <c r="S93">
        <f>IF(G93*1000000&gt;9693400,VLOOKUP(G93*1000000,'xsecs on Ni'!$V$2:$W$11,2,TRUE),0)</f>
        <v>0</v>
      </c>
      <c r="T93">
        <f t="shared" si="9"/>
        <v>62.909670019154419</v>
      </c>
      <c r="U93">
        <f t="shared" si="10"/>
        <v>0</v>
      </c>
      <c r="V93">
        <f t="shared" si="11"/>
        <v>0</v>
      </c>
      <c r="W93">
        <f t="shared" si="12"/>
        <v>0</v>
      </c>
    </row>
    <row r="94" spans="5:23">
      <c r="E94">
        <v>0.82084999999999997</v>
      </c>
      <c r="F94">
        <v>0.86294000000000004</v>
      </c>
      <c r="G94" s="1">
        <f t="shared" si="8"/>
        <v>0.84189500000000006</v>
      </c>
      <c r="H94">
        <v>93835140000</v>
      </c>
      <c r="I94">
        <v>2.6599999999999999E-2</v>
      </c>
      <c r="J94" s="1">
        <f t="shared" si="7"/>
        <v>4.2090000000000072E-2</v>
      </c>
      <c r="L94">
        <f>IF(G94*1000000&gt;500000,VLOOKUP(G94*1000000,'xsecs on Ni'!$A$2:$B$34,2,TRUE),0)</f>
        <v>6.04538E-6</v>
      </c>
      <c r="M94">
        <f>IF(G94*1000000&gt;6509400,VLOOKUP(G94*1000000,'xsecs on Ni'!$D$2:$E$12,2,TRUE),0)</f>
        <v>0</v>
      </c>
      <c r="N94">
        <f>IF(G94*1000000&gt;500000,VLOOKUP(G94*1000000,'xsecs on Ni'!$G$2:$H$31,2,TRUE),0)</f>
        <v>0</v>
      </c>
      <c r="O94">
        <f>IF(G94*1000000&gt;8313300,VLOOKUP(G94*1000000,'xsecs on Ni'!$J$2:$K$13,2,TRUE),0)</f>
        <v>0</v>
      </c>
      <c r="P94">
        <f>IF(G94*1000000&gt;4500000,VLOOKUP(G94*1000000,'xsecs on Ni'!$M$2:$N$119,2,TRUE),0)</f>
        <v>0</v>
      </c>
      <c r="Q94">
        <f>IF(G94*1000000&gt;6396900,VLOOKUP(G94*1000000,'xsecs on Ni'!$P$2:$Q$12,2,TRUE),0)</f>
        <v>0</v>
      </c>
      <c r="R94">
        <f>IF(G94*1000000&gt;2076400,VLOOKUP(G94*1000000,'xsecs on Ni'!$S$2:$T$26,2,TRUE),0)</f>
        <v>0</v>
      </c>
      <c r="S94">
        <f>IF(G94*1000000&gt;9693400,VLOOKUP(G94*1000000,'xsecs on Ni'!$V$2:$W$11,2,TRUE),0)</f>
        <v>0</v>
      </c>
      <c r="T94">
        <f t="shared" si="9"/>
        <v>68.729669376449777</v>
      </c>
      <c r="U94">
        <f t="shared" si="10"/>
        <v>0</v>
      </c>
      <c r="V94">
        <f t="shared" si="11"/>
        <v>0</v>
      </c>
      <c r="W94">
        <f t="shared" si="12"/>
        <v>0</v>
      </c>
    </row>
    <row r="95" spans="5:23">
      <c r="E95">
        <v>0.86294000000000004</v>
      </c>
      <c r="F95">
        <v>0.90717999999999999</v>
      </c>
      <c r="G95" s="1">
        <f t="shared" si="8"/>
        <v>0.88505999999999996</v>
      </c>
      <c r="H95">
        <v>90356940000</v>
      </c>
      <c r="I95">
        <v>2.7799999999999998E-2</v>
      </c>
      <c r="J95" s="1">
        <f t="shared" si="7"/>
        <v>4.4239999999999946E-2</v>
      </c>
      <c r="L95">
        <f>IF(G95*1000000&gt;500000,VLOOKUP(G95*1000000,'xsecs on Ni'!$A$2:$B$34,2,TRUE),0)</f>
        <v>6.04538E-6</v>
      </c>
      <c r="M95">
        <f>IF(G95*1000000&gt;6509400,VLOOKUP(G95*1000000,'xsecs on Ni'!$D$2:$E$12,2,TRUE),0)</f>
        <v>0</v>
      </c>
      <c r="N95">
        <f>IF(G95*1000000&gt;500000,VLOOKUP(G95*1000000,'xsecs on Ni'!$G$2:$H$31,2,TRUE),0)</f>
        <v>0</v>
      </c>
      <c r="O95">
        <f>IF(G95*1000000&gt;8313300,VLOOKUP(G95*1000000,'xsecs on Ni'!$J$2:$K$13,2,TRUE),0)</f>
        <v>0</v>
      </c>
      <c r="P95">
        <f>IF(G95*1000000&gt;4500000,VLOOKUP(G95*1000000,'xsecs on Ni'!$M$2:$N$119,2,TRUE),0)</f>
        <v>0</v>
      </c>
      <c r="Q95">
        <f>IF(G95*1000000&gt;6396900,VLOOKUP(G95*1000000,'xsecs on Ni'!$P$2:$Q$12,2,TRUE),0)</f>
        <v>0</v>
      </c>
      <c r="R95">
        <f>IF(G95*1000000&gt;2076400,VLOOKUP(G95*1000000,'xsecs on Ni'!$S$2:$T$26,2,TRUE),0)</f>
        <v>0</v>
      </c>
      <c r="S95">
        <f>IF(G95*1000000&gt;9693400,VLOOKUP(G95*1000000,'xsecs on Ni'!$V$2:$W$11,2,TRUE),0)</f>
        <v>0</v>
      </c>
      <c r="T95">
        <f t="shared" si="9"/>
        <v>66.182057298232948</v>
      </c>
      <c r="U95">
        <f t="shared" si="10"/>
        <v>0</v>
      </c>
      <c r="V95">
        <f t="shared" si="11"/>
        <v>0</v>
      </c>
      <c r="W95">
        <f t="shared" si="12"/>
        <v>0</v>
      </c>
    </row>
    <row r="96" spans="5:23">
      <c r="E96">
        <v>0.90717999999999999</v>
      </c>
      <c r="F96">
        <v>0.96164000000000005</v>
      </c>
      <c r="G96" s="1">
        <f t="shared" si="8"/>
        <v>0.93440999999999996</v>
      </c>
      <c r="H96">
        <v>115850100000</v>
      </c>
      <c r="I96">
        <v>3.4500000000000003E-2</v>
      </c>
      <c r="J96" s="1">
        <f t="shared" si="7"/>
        <v>5.4460000000000064E-2</v>
      </c>
      <c r="L96">
        <f>IF(G96*1000000&gt;500000,VLOOKUP(G96*1000000,'xsecs on Ni'!$A$2:$B$34,2,TRUE),0)</f>
        <v>1.06897E-5</v>
      </c>
      <c r="M96">
        <f>IF(G96*1000000&gt;6509400,VLOOKUP(G96*1000000,'xsecs on Ni'!$D$2:$E$12,2,TRUE),0)</f>
        <v>0</v>
      </c>
      <c r="N96">
        <f>IF(G96*1000000&gt;500000,VLOOKUP(G96*1000000,'xsecs on Ni'!$G$2:$H$31,2,TRUE),0)</f>
        <v>0</v>
      </c>
      <c r="O96">
        <f>IF(G96*1000000&gt;8313300,VLOOKUP(G96*1000000,'xsecs on Ni'!$J$2:$K$13,2,TRUE),0)</f>
        <v>0</v>
      </c>
      <c r="P96">
        <f>IF(G96*1000000&gt;4500000,VLOOKUP(G96*1000000,'xsecs on Ni'!$M$2:$N$119,2,TRUE),0)</f>
        <v>0</v>
      </c>
      <c r="Q96">
        <f>IF(G96*1000000&gt;6396900,VLOOKUP(G96*1000000,'xsecs on Ni'!$P$2:$Q$12,2,TRUE),0)</f>
        <v>0</v>
      </c>
      <c r="R96">
        <f>IF(G96*1000000&gt;2076400,VLOOKUP(G96*1000000,'xsecs on Ni'!$S$2:$T$26,2,TRUE),0)</f>
        <v>0</v>
      </c>
      <c r="S96">
        <f>IF(G96*1000000&gt;9693400,VLOOKUP(G96*1000000,'xsecs on Ni'!$V$2:$W$11,2,TRUE),0)</f>
        <v>0</v>
      </c>
      <c r="T96">
        <f t="shared" si="9"/>
        <v>150.04346114034928</v>
      </c>
      <c r="U96">
        <f t="shared" si="10"/>
        <v>0</v>
      </c>
      <c r="V96">
        <f t="shared" si="11"/>
        <v>0</v>
      </c>
      <c r="W96">
        <f t="shared" si="12"/>
        <v>0</v>
      </c>
    </row>
    <row r="97" spans="5:23">
      <c r="E97">
        <v>0.96164000000000005</v>
      </c>
      <c r="F97">
        <v>1.0025999999999999</v>
      </c>
      <c r="G97" s="1">
        <f t="shared" si="8"/>
        <v>0.98211999999999999</v>
      </c>
      <c r="H97">
        <v>84516540000</v>
      </c>
      <c r="I97">
        <v>3.9E-2</v>
      </c>
      <c r="J97" s="1">
        <f t="shared" si="7"/>
        <v>4.0959999999999885E-2</v>
      </c>
      <c r="L97">
        <f>IF(G97*1000000&gt;500000,VLOOKUP(G97*1000000,'xsecs on Ni'!$A$2:$B$34,2,TRUE),0)</f>
        <v>1.06897E-5</v>
      </c>
      <c r="M97">
        <f>IF(G97*1000000&gt;6509400,VLOOKUP(G97*1000000,'xsecs on Ni'!$D$2:$E$12,2,TRUE),0)</f>
        <v>0</v>
      </c>
      <c r="N97">
        <f>IF(G97*1000000&gt;500000,VLOOKUP(G97*1000000,'xsecs on Ni'!$G$2:$H$31,2,TRUE),0)</f>
        <v>0</v>
      </c>
      <c r="O97">
        <f>IF(G97*1000000&gt;8313300,VLOOKUP(G97*1000000,'xsecs on Ni'!$J$2:$K$13,2,TRUE),0)</f>
        <v>0</v>
      </c>
      <c r="P97">
        <f>IF(G97*1000000&gt;4500000,VLOOKUP(G97*1000000,'xsecs on Ni'!$M$2:$N$119,2,TRUE),0)</f>
        <v>0</v>
      </c>
      <c r="Q97">
        <f>IF(G97*1000000&gt;6396900,VLOOKUP(G97*1000000,'xsecs on Ni'!$P$2:$Q$12,2,TRUE),0)</f>
        <v>0</v>
      </c>
      <c r="R97">
        <f>IF(G97*1000000&gt;2076400,VLOOKUP(G97*1000000,'xsecs on Ni'!$S$2:$T$26,2,TRUE),0)</f>
        <v>0</v>
      </c>
      <c r="S97">
        <f>IF(G97*1000000&gt;9693400,VLOOKUP(G97*1000000,'xsecs on Ni'!$V$2:$W$11,2,TRUE),0)</f>
        <v>0</v>
      </c>
      <c r="T97">
        <f t="shared" si="9"/>
        <v>109.4617456973</v>
      </c>
      <c r="U97">
        <f t="shared" si="10"/>
        <v>0</v>
      </c>
      <c r="V97">
        <f t="shared" si="11"/>
        <v>0</v>
      </c>
      <c r="W97">
        <f t="shared" si="12"/>
        <v>0</v>
      </c>
    </row>
    <row r="98" spans="5:23">
      <c r="E98">
        <v>1.0025999999999999</v>
      </c>
      <c r="F98">
        <v>1.1080000000000001</v>
      </c>
      <c r="G98" s="1">
        <f t="shared" si="8"/>
        <v>1.0552999999999999</v>
      </c>
      <c r="H98">
        <v>207464400000</v>
      </c>
      <c r="I98">
        <v>1.9199999999999998E-2</v>
      </c>
      <c r="J98" s="1">
        <f t="shared" si="7"/>
        <v>0.10540000000000016</v>
      </c>
      <c r="L98">
        <f>IF(G98*1000000&gt;500000,VLOOKUP(G98*1000000,'xsecs on Ni'!$A$2:$B$34,2,TRUE),0)</f>
        <v>1.79813E-5</v>
      </c>
      <c r="M98">
        <f>IF(G98*1000000&gt;6509400,VLOOKUP(G98*1000000,'xsecs on Ni'!$D$2:$E$12,2,TRUE),0)</f>
        <v>0</v>
      </c>
      <c r="N98">
        <f>IF(G98*1000000&gt;500000,VLOOKUP(G98*1000000,'xsecs on Ni'!$G$2:$H$31,2,TRUE),0)</f>
        <v>1.5877E-3</v>
      </c>
      <c r="O98">
        <f>IF(G98*1000000&gt;8313300,VLOOKUP(G98*1000000,'xsecs on Ni'!$J$2:$K$13,2,TRUE),0)</f>
        <v>0</v>
      </c>
      <c r="P98">
        <f>IF(G98*1000000&gt;4500000,VLOOKUP(G98*1000000,'xsecs on Ni'!$M$2:$N$119,2,TRUE),0)</f>
        <v>0</v>
      </c>
      <c r="Q98">
        <f>IF(G98*1000000&gt;6396900,VLOOKUP(G98*1000000,'xsecs on Ni'!$P$2:$Q$12,2,TRUE),0)</f>
        <v>0</v>
      </c>
      <c r="R98">
        <f>IF(G98*1000000&gt;2076400,VLOOKUP(G98*1000000,'xsecs on Ni'!$S$2:$T$26,2,TRUE),0)</f>
        <v>0</v>
      </c>
      <c r="S98">
        <f>IF(G98*1000000&gt;9693400,VLOOKUP(G98*1000000,'xsecs on Ni'!$V$2:$W$11,2,TRUE),0)</f>
        <v>0</v>
      </c>
      <c r="T98">
        <f t="shared" si="9"/>
        <v>451.98062128249359</v>
      </c>
      <c r="U98">
        <f t="shared" si="10"/>
        <v>0</v>
      </c>
      <c r="V98">
        <f t="shared" si="11"/>
        <v>39908.662466574446</v>
      </c>
      <c r="W98">
        <f t="shared" si="12"/>
        <v>0</v>
      </c>
    </row>
    <row r="99" spans="5:23">
      <c r="E99">
        <v>1.1080000000000001</v>
      </c>
      <c r="F99">
        <v>1.1648000000000001</v>
      </c>
      <c r="G99" s="1">
        <f t="shared" si="8"/>
        <v>1.1364000000000001</v>
      </c>
      <c r="H99">
        <v>92620560000</v>
      </c>
      <c r="I99">
        <v>2.5700000000000001E-2</v>
      </c>
      <c r="J99" s="1">
        <f t="shared" ref="J99:J130" si="13">F99-E99</f>
        <v>5.6799999999999962E-2</v>
      </c>
      <c r="L99">
        <f>IF(G99*1000000&gt;500000,VLOOKUP(G99*1000000,'xsecs on Ni'!$A$2:$B$34,2,TRUE),0)</f>
        <v>1.79813E-5</v>
      </c>
      <c r="M99">
        <f>IF(G99*1000000&gt;6509400,VLOOKUP(G99*1000000,'xsecs on Ni'!$D$2:$E$12,2,TRUE),0)</f>
        <v>0</v>
      </c>
      <c r="N99">
        <f>IF(G99*1000000&gt;500000,VLOOKUP(G99*1000000,'xsecs on Ni'!$G$2:$H$31,2,TRUE),0)</f>
        <v>1.5877E-3</v>
      </c>
      <c r="O99">
        <f>IF(G99*1000000&gt;8313300,VLOOKUP(G99*1000000,'xsecs on Ni'!$J$2:$K$13,2,TRUE),0)</f>
        <v>0</v>
      </c>
      <c r="P99">
        <f>IF(G99*1000000&gt;4500000,VLOOKUP(G99*1000000,'xsecs on Ni'!$M$2:$N$119,2,TRUE),0)</f>
        <v>0</v>
      </c>
      <c r="Q99">
        <f>IF(G99*1000000&gt;6396900,VLOOKUP(G99*1000000,'xsecs on Ni'!$P$2:$Q$12,2,TRUE),0)</f>
        <v>0</v>
      </c>
      <c r="R99">
        <f>IF(G99*1000000&gt;2076400,VLOOKUP(G99*1000000,'xsecs on Ni'!$S$2:$T$26,2,TRUE),0)</f>
        <v>0</v>
      </c>
      <c r="S99">
        <f>IF(G99*1000000&gt;9693400,VLOOKUP(G99*1000000,'xsecs on Ni'!$V$2:$W$11,2,TRUE),0)</f>
        <v>0</v>
      </c>
      <c r="T99">
        <f t="shared" si="9"/>
        <v>201.78256246533127</v>
      </c>
      <c r="U99">
        <f t="shared" si="10"/>
        <v>0</v>
      </c>
      <c r="V99">
        <f t="shared" si="11"/>
        <v>17816.852754039279</v>
      </c>
      <c r="W99">
        <f t="shared" si="12"/>
        <v>0</v>
      </c>
    </row>
    <row r="100" spans="5:23">
      <c r="E100">
        <v>1.1648000000000001</v>
      </c>
      <c r="F100">
        <v>1.2245999999999999</v>
      </c>
      <c r="G100" s="1">
        <f t="shared" si="8"/>
        <v>1.1947000000000001</v>
      </c>
      <c r="H100">
        <v>94566120000</v>
      </c>
      <c r="I100">
        <v>2.41E-2</v>
      </c>
      <c r="J100" s="1">
        <f t="shared" si="13"/>
        <v>5.9799999999999853E-2</v>
      </c>
      <c r="L100">
        <f>IF(G100*1000000&gt;500000,VLOOKUP(G100*1000000,'xsecs on Ni'!$A$2:$B$34,2,TRUE),0)</f>
        <v>1.79813E-5</v>
      </c>
      <c r="M100">
        <f>IF(G100*1000000&gt;6509400,VLOOKUP(G100*1000000,'xsecs on Ni'!$D$2:$E$12,2,TRUE),0)</f>
        <v>0</v>
      </c>
      <c r="N100">
        <f>IF(G100*1000000&gt;500000,VLOOKUP(G100*1000000,'xsecs on Ni'!$G$2:$H$31,2,TRUE),0)</f>
        <v>1.5877E-3</v>
      </c>
      <c r="O100">
        <f>IF(G100*1000000&gt;8313300,VLOOKUP(G100*1000000,'xsecs on Ni'!$J$2:$K$13,2,TRUE),0)</f>
        <v>0</v>
      </c>
      <c r="P100">
        <f>IF(G100*1000000&gt;4500000,VLOOKUP(G100*1000000,'xsecs on Ni'!$M$2:$N$119,2,TRUE),0)</f>
        <v>0</v>
      </c>
      <c r="Q100">
        <f>IF(G100*1000000&gt;6396900,VLOOKUP(G100*1000000,'xsecs on Ni'!$P$2:$Q$12,2,TRUE),0)</f>
        <v>0</v>
      </c>
      <c r="R100">
        <f>IF(G100*1000000&gt;2076400,VLOOKUP(G100*1000000,'xsecs on Ni'!$S$2:$T$26,2,TRUE),0)</f>
        <v>0</v>
      </c>
      <c r="S100">
        <f>IF(G100*1000000&gt;9693400,VLOOKUP(G100*1000000,'xsecs on Ni'!$V$2:$W$11,2,TRUE),0)</f>
        <v>0</v>
      </c>
      <c r="T100">
        <f t="shared" si="9"/>
        <v>206.02114709740488</v>
      </c>
      <c r="U100">
        <f t="shared" si="10"/>
        <v>0</v>
      </c>
      <c r="V100">
        <f t="shared" si="11"/>
        <v>18191.108276184132</v>
      </c>
      <c r="W100">
        <f t="shared" si="12"/>
        <v>0</v>
      </c>
    </row>
    <row r="101" spans="5:23">
      <c r="E101">
        <v>1.2245999999999999</v>
      </c>
      <c r="F101">
        <v>1.2873000000000001</v>
      </c>
      <c r="G101" s="1">
        <f t="shared" si="8"/>
        <v>1.2559499999999999</v>
      </c>
      <c r="H101">
        <v>83701860000</v>
      </c>
      <c r="I101">
        <v>2.7900000000000001E-2</v>
      </c>
      <c r="J101" s="1">
        <f t="shared" si="13"/>
        <v>6.27000000000002E-2</v>
      </c>
      <c r="L101">
        <f>IF(G101*1000000&gt;500000,VLOOKUP(G101*1000000,'xsecs on Ni'!$A$2:$B$34,2,TRUE),0)</f>
        <v>6.6835599999999994E-5</v>
      </c>
      <c r="M101">
        <f>IF(G101*1000000&gt;6509400,VLOOKUP(G101*1000000,'xsecs on Ni'!$D$2:$E$12,2,TRUE),0)</f>
        <v>0</v>
      </c>
      <c r="N101">
        <f>IF(G101*1000000&gt;500000,VLOOKUP(G101*1000000,'xsecs on Ni'!$G$2:$H$31,2,TRUE),0)</f>
        <v>1.5877E-3</v>
      </c>
      <c r="O101">
        <f>IF(G101*1000000&gt;8313300,VLOOKUP(G101*1000000,'xsecs on Ni'!$J$2:$K$13,2,TRUE),0)</f>
        <v>0</v>
      </c>
      <c r="P101">
        <f>IF(G101*1000000&gt;4500000,VLOOKUP(G101*1000000,'xsecs on Ni'!$M$2:$N$119,2,TRUE),0)</f>
        <v>0</v>
      </c>
      <c r="Q101">
        <f>IF(G101*1000000&gt;6396900,VLOOKUP(G101*1000000,'xsecs on Ni'!$P$2:$Q$12,2,TRUE),0)</f>
        <v>0</v>
      </c>
      <c r="R101">
        <f>IF(G101*1000000&gt;2076400,VLOOKUP(G101*1000000,'xsecs on Ni'!$S$2:$T$26,2,TRUE),0)</f>
        <v>0</v>
      </c>
      <c r="S101">
        <f>IF(G101*1000000&gt;9693400,VLOOKUP(G101*1000000,'xsecs on Ni'!$V$2:$W$11,2,TRUE),0)</f>
        <v>0</v>
      </c>
      <c r="T101">
        <f t="shared" si="9"/>
        <v>677.79459862166925</v>
      </c>
      <c r="U101">
        <f t="shared" si="10"/>
        <v>0</v>
      </c>
      <c r="V101">
        <f t="shared" si="11"/>
        <v>16101.216780153458</v>
      </c>
      <c r="W101">
        <f t="shared" si="12"/>
        <v>0</v>
      </c>
    </row>
    <row r="102" spans="5:23">
      <c r="E102">
        <v>1.2873000000000001</v>
      </c>
      <c r="F102">
        <v>1.3533999999999999</v>
      </c>
      <c r="G102" s="1">
        <f t="shared" si="8"/>
        <v>1.3203499999999999</v>
      </c>
      <c r="H102">
        <v>85991520000</v>
      </c>
      <c r="I102">
        <v>3.8899999999999997E-2</v>
      </c>
      <c r="J102" s="1">
        <f t="shared" si="13"/>
        <v>6.6099999999999826E-2</v>
      </c>
      <c r="L102">
        <f>IF(G102*1000000&gt;500000,VLOOKUP(G102*1000000,'xsecs on Ni'!$A$2:$B$34,2,TRUE),0)</f>
        <v>6.6835599999999994E-5</v>
      </c>
      <c r="M102">
        <f>IF(G102*1000000&gt;6509400,VLOOKUP(G102*1000000,'xsecs on Ni'!$D$2:$E$12,2,TRUE),0)</f>
        <v>0</v>
      </c>
      <c r="N102">
        <f>IF(G102*1000000&gt;500000,VLOOKUP(G102*1000000,'xsecs on Ni'!$G$2:$H$31,2,TRUE),0)</f>
        <v>1.5877E-3</v>
      </c>
      <c r="O102">
        <f>IF(G102*1000000&gt;8313300,VLOOKUP(G102*1000000,'xsecs on Ni'!$J$2:$K$13,2,TRUE),0)</f>
        <v>0</v>
      </c>
      <c r="P102">
        <f>IF(G102*1000000&gt;4500000,VLOOKUP(G102*1000000,'xsecs on Ni'!$M$2:$N$119,2,TRUE),0)</f>
        <v>0</v>
      </c>
      <c r="Q102">
        <f>IF(G102*1000000&gt;6396900,VLOOKUP(G102*1000000,'xsecs on Ni'!$P$2:$Q$12,2,TRUE),0)</f>
        <v>0</v>
      </c>
      <c r="R102">
        <f>IF(G102*1000000&gt;2076400,VLOOKUP(G102*1000000,'xsecs on Ni'!$S$2:$T$26,2,TRUE),0)</f>
        <v>0</v>
      </c>
      <c r="S102">
        <f>IF(G102*1000000&gt;9693400,VLOOKUP(G102*1000000,'xsecs on Ni'!$V$2:$W$11,2,TRUE),0)</f>
        <v>0</v>
      </c>
      <c r="T102">
        <f t="shared" si="9"/>
        <v>696.33563439650266</v>
      </c>
      <c r="U102">
        <f t="shared" si="10"/>
        <v>0</v>
      </c>
      <c r="V102">
        <f t="shared" si="11"/>
        <v>16541.664722562935</v>
      </c>
      <c r="W102">
        <f t="shared" si="12"/>
        <v>0</v>
      </c>
    </row>
    <row r="103" spans="5:23">
      <c r="E103">
        <v>1.3533999999999999</v>
      </c>
      <c r="F103">
        <v>1.4227000000000001</v>
      </c>
      <c r="G103" s="1">
        <f t="shared" si="8"/>
        <v>1.38805</v>
      </c>
      <c r="H103">
        <v>90656400000</v>
      </c>
      <c r="I103">
        <v>2.3E-2</v>
      </c>
      <c r="J103" s="1">
        <f t="shared" si="13"/>
        <v>6.9300000000000139E-2</v>
      </c>
      <c r="L103">
        <f>IF(G103*1000000&gt;500000,VLOOKUP(G103*1000000,'xsecs on Ni'!$A$2:$B$34,2,TRUE),0)</f>
        <v>6.6835599999999994E-5</v>
      </c>
      <c r="M103">
        <f>IF(G103*1000000&gt;6509400,VLOOKUP(G103*1000000,'xsecs on Ni'!$D$2:$E$12,2,TRUE),0)</f>
        <v>0</v>
      </c>
      <c r="N103">
        <f>IF(G103*1000000&gt;500000,VLOOKUP(G103*1000000,'xsecs on Ni'!$G$2:$H$31,2,TRUE),0)</f>
        <v>1.5877E-3</v>
      </c>
      <c r="O103">
        <f>IF(G103*1000000&gt;8313300,VLOOKUP(G103*1000000,'xsecs on Ni'!$J$2:$K$13,2,TRUE),0)</f>
        <v>0</v>
      </c>
      <c r="P103">
        <f>IF(G103*1000000&gt;4500000,VLOOKUP(G103*1000000,'xsecs on Ni'!$M$2:$N$119,2,TRUE),0)</f>
        <v>0</v>
      </c>
      <c r="Q103">
        <f>IF(G103*1000000&gt;6396900,VLOOKUP(G103*1000000,'xsecs on Ni'!$P$2:$Q$12,2,TRUE),0)</f>
        <v>0</v>
      </c>
      <c r="R103">
        <f>IF(G103*1000000&gt;2076400,VLOOKUP(G103*1000000,'xsecs on Ni'!$S$2:$T$26,2,TRUE),0)</f>
        <v>0</v>
      </c>
      <c r="S103">
        <f>IF(G103*1000000&gt;9693400,VLOOKUP(G103*1000000,'xsecs on Ni'!$V$2:$W$11,2,TRUE),0)</f>
        <v>0</v>
      </c>
      <c r="T103">
        <f t="shared" si="9"/>
        <v>734.11054725050894</v>
      </c>
      <c r="U103">
        <f t="shared" si="10"/>
        <v>0</v>
      </c>
      <c r="V103">
        <f t="shared" si="11"/>
        <v>17439.019263231472</v>
      </c>
      <c r="W103">
        <f t="shared" si="12"/>
        <v>0</v>
      </c>
    </row>
    <row r="104" spans="5:23">
      <c r="E104">
        <v>1.4227000000000001</v>
      </c>
      <c r="F104">
        <v>1.4957</v>
      </c>
      <c r="G104" s="1">
        <f t="shared" si="8"/>
        <v>1.4592000000000001</v>
      </c>
      <c r="H104">
        <v>78618480000</v>
      </c>
      <c r="I104">
        <v>2.3300000000000001E-2</v>
      </c>
      <c r="J104" s="1">
        <f t="shared" si="13"/>
        <v>7.2999999999999954E-2</v>
      </c>
      <c r="L104">
        <f>IF(G104*1000000&gt;500000,VLOOKUP(G104*1000000,'xsecs on Ni'!$A$2:$B$34,2,TRUE),0)</f>
        <v>6.6835599999999994E-5</v>
      </c>
      <c r="M104">
        <f>IF(G104*1000000&gt;6509400,VLOOKUP(G104*1000000,'xsecs on Ni'!$D$2:$E$12,2,TRUE),0)</f>
        <v>0</v>
      </c>
      <c r="N104">
        <f>IF(G104*1000000&gt;500000,VLOOKUP(G104*1000000,'xsecs on Ni'!$G$2:$H$31,2,TRUE),0)</f>
        <v>1.5877E-3</v>
      </c>
      <c r="O104">
        <f>IF(G104*1000000&gt;8313300,VLOOKUP(G104*1000000,'xsecs on Ni'!$J$2:$K$13,2,TRUE),0)</f>
        <v>0</v>
      </c>
      <c r="P104">
        <f>IF(G104*1000000&gt;4500000,VLOOKUP(G104*1000000,'xsecs on Ni'!$M$2:$N$119,2,TRUE),0)</f>
        <v>0</v>
      </c>
      <c r="Q104">
        <f>IF(G104*1000000&gt;6396900,VLOOKUP(G104*1000000,'xsecs on Ni'!$P$2:$Q$12,2,TRUE),0)</f>
        <v>0</v>
      </c>
      <c r="R104">
        <f>IF(G104*1000000&gt;2076400,VLOOKUP(G104*1000000,'xsecs on Ni'!$S$2:$T$26,2,TRUE),0)</f>
        <v>0</v>
      </c>
      <c r="S104">
        <f>IF(G104*1000000&gt;9693400,VLOOKUP(G104*1000000,'xsecs on Ni'!$V$2:$W$11,2,TRUE),0)</f>
        <v>0</v>
      </c>
      <c r="T104">
        <f t="shared" si="9"/>
        <v>636.63078808339185</v>
      </c>
      <c r="U104">
        <f t="shared" si="10"/>
        <v>0</v>
      </c>
      <c r="V104">
        <f t="shared" si="11"/>
        <v>15123.357944568485</v>
      </c>
      <c r="W104">
        <f t="shared" si="12"/>
        <v>0</v>
      </c>
    </row>
    <row r="105" spans="5:23">
      <c r="E105">
        <v>1.4957</v>
      </c>
      <c r="F105">
        <v>1.5724</v>
      </c>
      <c r="G105" s="1">
        <f t="shared" si="8"/>
        <v>1.5340500000000001</v>
      </c>
      <c r="H105">
        <v>71617440000</v>
      </c>
      <c r="I105">
        <v>2.75E-2</v>
      </c>
      <c r="J105" s="1">
        <f t="shared" si="13"/>
        <v>7.669999999999999E-2</v>
      </c>
      <c r="L105">
        <f>IF(G105*1000000&gt;500000,VLOOKUP(G105*1000000,'xsecs on Ni'!$A$2:$B$34,2,TRUE),0)</f>
        <v>1.43824E-4</v>
      </c>
      <c r="M105">
        <f>IF(G105*1000000&gt;6509400,VLOOKUP(G105*1000000,'xsecs on Ni'!$D$2:$E$12,2,TRUE),0)</f>
        <v>0</v>
      </c>
      <c r="N105">
        <f>IF(G105*1000000&gt;500000,VLOOKUP(G105*1000000,'xsecs on Ni'!$G$2:$H$31,2,TRUE),0)</f>
        <v>1.3754000000000001E-2</v>
      </c>
      <c r="O105">
        <f>IF(G105*1000000&gt;8313300,VLOOKUP(G105*1000000,'xsecs on Ni'!$J$2:$K$13,2,TRUE),0)</f>
        <v>0</v>
      </c>
      <c r="P105">
        <f>IF(G105*1000000&gt;4500000,VLOOKUP(G105*1000000,'xsecs on Ni'!$M$2:$N$119,2,TRUE),0)</f>
        <v>0</v>
      </c>
      <c r="Q105">
        <f>IF(G105*1000000&gt;6396900,VLOOKUP(G105*1000000,'xsecs on Ni'!$P$2:$Q$12,2,TRUE),0)</f>
        <v>0</v>
      </c>
      <c r="R105">
        <f>IF(G105*1000000&gt;2076400,VLOOKUP(G105*1000000,'xsecs on Ni'!$S$2:$T$26,2,TRUE),0)</f>
        <v>0</v>
      </c>
      <c r="S105">
        <f>IF(G105*1000000&gt;9693400,VLOOKUP(G105*1000000,'xsecs on Ni'!$V$2:$W$11,2,TRUE),0)</f>
        <v>0</v>
      </c>
      <c r="T105">
        <f t="shared" si="9"/>
        <v>1247.9733162946109</v>
      </c>
      <c r="U105">
        <f t="shared" si="10"/>
        <v>0</v>
      </c>
      <c r="V105">
        <f t="shared" si="11"/>
        <v>119344.65035262598</v>
      </c>
      <c r="W105">
        <f t="shared" si="12"/>
        <v>0</v>
      </c>
    </row>
    <row r="106" spans="5:23">
      <c r="E106">
        <v>1.5724</v>
      </c>
      <c r="F106">
        <v>1.653</v>
      </c>
      <c r="G106" s="1">
        <f t="shared" si="8"/>
        <v>1.6127</v>
      </c>
      <c r="H106">
        <v>67486380000</v>
      </c>
      <c r="I106">
        <v>2.5899999999999999E-2</v>
      </c>
      <c r="J106" s="1">
        <f t="shared" si="13"/>
        <v>8.0600000000000005E-2</v>
      </c>
      <c r="L106">
        <f>IF(G106*1000000&gt;500000,VLOOKUP(G106*1000000,'xsecs on Ni'!$A$2:$B$34,2,TRUE),0)</f>
        <v>1.43824E-4</v>
      </c>
      <c r="M106">
        <f>IF(G106*1000000&gt;6509400,VLOOKUP(G106*1000000,'xsecs on Ni'!$D$2:$E$12,2,TRUE),0)</f>
        <v>0</v>
      </c>
      <c r="N106">
        <f>IF(G106*1000000&gt;500000,VLOOKUP(G106*1000000,'xsecs on Ni'!$G$2:$H$31,2,TRUE),0)</f>
        <v>1.3754000000000001E-2</v>
      </c>
      <c r="O106">
        <f>IF(G106*1000000&gt;8313300,VLOOKUP(G106*1000000,'xsecs on Ni'!$J$2:$K$13,2,TRUE),0)</f>
        <v>0</v>
      </c>
      <c r="P106">
        <f>IF(G106*1000000&gt;4500000,VLOOKUP(G106*1000000,'xsecs on Ni'!$M$2:$N$119,2,TRUE),0)</f>
        <v>0</v>
      </c>
      <c r="Q106">
        <f>IF(G106*1000000&gt;6396900,VLOOKUP(G106*1000000,'xsecs on Ni'!$P$2:$Q$12,2,TRUE),0)</f>
        <v>0</v>
      </c>
      <c r="R106">
        <f>IF(G106*1000000&gt;2076400,VLOOKUP(G106*1000000,'xsecs on Ni'!$S$2:$T$26,2,TRUE),0)</f>
        <v>0</v>
      </c>
      <c r="S106">
        <f>IF(G106*1000000&gt;9693400,VLOOKUP(G106*1000000,'xsecs on Ni'!$V$2:$W$11,2,TRUE),0)</f>
        <v>0</v>
      </c>
      <c r="T106">
        <f t="shared" si="9"/>
        <v>1175.9873217098839</v>
      </c>
      <c r="U106">
        <f t="shared" si="10"/>
        <v>0</v>
      </c>
      <c r="V106">
        <f t="shared" si="11"/>
        <v>112460.57419344297</v>
      </c>
      <c r="W106">
        <f t="shared" si="12"/>
        <v>0</v>
      </c>
    </row>
    <row r="107" spans="5:23">
      <c r="E107">
        <v>1.653</v>
      </c>
      <c r="F107">
        <v>1.7377</v>
      </c>
      <c r="G107" s="1">
        <f t="shared" si="8"/>
        <v>1.6953499999999999</v>
      </c>
      <c r="H107">
        <v>70427040000</v>
      </c>
      <c r="I107">
        <v>2.4400000000000002E-2</v>
      </c>
      <c r="J107" s="1">
        <f t="shared" si="13"/>
        <v>8.4699999999999998E-2</v>
      </c>
      <c r="L107">
        <f>IF(G107*1000000&gt;500000,VLOOKUP(G107*1000000,'xsecs on Ni'!$A$2:$B$34,2,TRUE),0)</f>
        <v>1.43824E-4</v>
      </c>
      <c r="M107">
        <f>IF(G107*1000000&gt;6509400,VLOOKUP(G107*1000000,'xsecs on Ni'!$D$2:$E$12,2,TRUE),0)</f>
        <v>0</v>
      </c>
      <c r="N107">
        <f>IF(G107*1000000&gt;500000,VLOOKUP(G107*1000000,'xsecs on Ni'!$G$2:$H$31,2,TRUE),0)</f>
        <v>1.3754000000000001E-2</v>
      </c>
      <c r="O107">
        <f>IF(G107*1000000&gt;8313300,VLOOKUP(G107*1000000,'xsecs on Ni'!$J$2:$K$13,2,TRUE),0)</f>
        <v>0</v>
      </c>
      <c r="P107">
        <f>IF(G107*1000000&gt;4500000,VLOOKUP(G107*1000000,'xsecs on Ni'!$M$2:$N$119,2,TRUE),0)</f>
        <v>0</v>
      </c>
      <c r="Q107">
        <f>IF(G107*1000000&gt;6396900,VLOOKUP(G107*1000000,'xsecs on Ni'!$P$2:$Q$12,2,TRUE),0)</f>
        <v>0</v>
      </c>
      <c r="R107">
        <f>IF(G107*1000000&gt;2076400,VLOOKUP(G107*1000000,'xsecs on Ni'!$S$2:$T$26,2,TRUE),0)</f>
        <v>0</v>
      </c>
      <c r="S107">
        <f>IF(G107*1000000&gt;9693400,VLOOKUP(G107*1000000,'xsecs on Ni'!$V$2:$W$11,2,TRUE),0)</f>
        <v>0</v>
      </c>
      <c r="T107">
        <f t="shared" si="9"/>
        <v>1227.2299409977963</v>
      </c>
      <c r="U107">
        <f t="shared" si="10"/>
        <v>0</v>
      </c>
      <c r="V107">
        <f t="shared" si="11"/>
        <v>117360.94538104691</v>
      </c>
      <c r="W107">
        <f t="shared" si="12"/>
        <v>0</v>
      </c>
    </row>
    <row r="108" spans="5:23">
      <c r="E108">
        <v>1.7377</v>
      </c>
      <c r="F108">
        <v>1.8268</v>
      </c>
      <c r="G108" s="1">
        <f t="shared" si="8"/>
        <v>1.7822499999999999</v>
      </c>
      <c r="H108">
        <v>73548120000</v>
      </c>
      <c r="I108">
        <v>3.3300000000000003E-2</v>
      </c>
      <c r="J108" s="1">
        <f t="shared" si="13"/>
        <v>8.9099999999999957E-2</v>
      </c>
      <c r="L108">
        <f>IF(G108*1000000&gt;500000,VLOOKUP(G108*1000000,'xsecs on Ni'!$A$2:$B$34,2,TRUE),0)</f>
        <v>2.7133300000000001E-4</v>
      </c>
      <c r="M108">
        <f>IF(G108*1000000&gt;6509400,VLOOKUP(G108*1000000,'xsecs on Ni'!$D$2:$E$12,2,TRUE),0)</f>
        <v>0</v>
      </c>
      <c r="N108">
        <f>IF(G108*1000000&gt;500000,VLOOKUP(G108*1000000,'xsecs on Ni'!$G$2:$H$31,2,TRUE),0)</f>
        <v>1.3754000000000001E-2</v>
      </c>
      <c r="O108">
        <f>IF(G108*1000000&gt;8313300,VLOOKUP(G108*1000000,'xsecs on Ni'!$J$2:$K$13,2,TRUE),0)</f>
        <v>0</v>
      </c>
      <c r="P108">
        <f>IF(G108*1000000&gt;4500000,VLOOKUP(G108*1000000,'xsecs on Ni'!$M$2:$N$119,2,TRUE),0)</f>
        <v>0</v>
      </c>
      <c r="Q108">
        <f>IF(G108*1000000&gt;6396900,VLOOKUP(G108*1000000,'xsecs on Ni'!$P$2:$Q$12,2,TRUE),0)</f>
        <v>0</v>
      </c>
      <c r="R108">
        <f>IF(G108*1000000&gt;2076400,VLOOKUP(G108*1000000,'xsecs on Ni'!$S$2:$T$26,2,TRUE),0)</f>
        <v>0</v>
      </c>
      <c r="S108">
        <f>IF(G108*1000000&gt;9693400,VLOOKUP(G108*1000000,'xsecs on Ni'!$V$2:$W$11,2,TRUE),0)</f>
        <v>0</v>
      </c>
      <c r="T108">
        <f t="shared" si="9"/>
        <v>2417.8498988585247</v>
      </c>
      <c r="U108">
        <f t="shared" si="10"/>
        <v>0</v>
      </c>
      <c r="V108">
        <f t="shared" si="11"/>
        <v>122561.97185340579</v>
      </c>
      <c r="W108">
        <f t="shared" si="12"/>
        <v>0</v>
      </c>
    </row>
    <row r="109" spans="5:23">
      <c r="E109">
        <v>1.8268</v>
      </c>
      <c r="F109">
        <v>1.9205000000000001</v>
      </c>
      <c r="G109" s="1">
        <f t="shared" si="8"/>
        <v>1.87365</v>
      </c>
      <c r="H109">
        <v>73542540000</v>
      </c>
      <c r="I109">
        <v>4.0099999999999997E-2</v>
      </c>
      <c r="J109" s="1">
        <f t="shared" si="13"/>
        <v>9.3700000000000117E-2</v>
      </c>
      <c r="L109">
        <f>IF(G109*1000000&gt;500000,VLOOKUP(G109*1000000,'xsecs on Ni'!$A$2:$B$34,2,TRUE),0)</f>
        <v>2.7133300000000001E-4</v>
      </c>
      <c r="M109">
        <f>IF(G109*1000000&gt;6509400,VLOOKUP(G109*1000000,'xsecs on Ni'!$D$2:$E$12,2,TRUE),0)</f>
        <v>0</v>
      </c>
      <c r="N109">
        <f>IF(G109*1000000&gt;500000,VLOOKUP(G109*1000000,'xsecs on Ni'!$G$2:$H$31,2,TRUE),0)</f>
        <v>1.3754000000000001E-2</v>
      </c>
      <c r="O109">
        <f>IF(G109*1000000&gt;8313300,VLOOKUP(G109*1000000,'xsecs on Ni'!$J$2:$K$13,2,TRUE),0)</f>
        <v>0</v>
      </c>
      <c r="P109">
        <f>IF(G109*1000000&gt;4500000,VLOOKUP(G109*1000000,'xsecs on Ni'!$M$2:$N$119,2,TRUE),0)</f>
        <v>0</v>
      </c>
      <c r="Q109">
        <f>IF(G109*1000000&gt;6396900,VLOOKUP(G109*1000000,'xsecs on Ni'!$P$2:$Q$12,2,TRUE),0)</f>
        <v>0</v>
      </c>
      <c r="R109">
        <f>IF(G109*1000000&gt;2076400,VLOOKUP(G109*1000000,'xsecs on Ni'!$S$2:$T$26,2,TRUE),0)</f>
        <v>0</v>
      </c>
      <c r="S109">
        <f>IF(G109*1000000&gt;9693400,VLOOKUP(G109*1000000,'xsecs on Ni'!$V$2:$W$11,2,TRUE),0)</f>
        <v>0</v>
      </c>
      <c r="T109">
        <f t="shared" si="9"/>
        <v>2417.6664597381828</v>
      </c>
      <c r="U109">
        <f t="shared" si="10"/>
        <v>0</v>
      </c>
      <c r="V109">
        <f t="shared" si="11"/>
        <v>122552.6732363515</v>
      </c>
      <c r="W109">
        <f t="shared" si="12"/>
        <v>0</v>
      </c>
    </row>
    <row r="110" spans="5:23">
      <c r="E110">
        <v>1.9205000000000001</v>
      </c>
      <c r="F110">
        <v>2.0190000000000001</v>
      </c>
      <c r="G110" s="1">
        <f t="shared" si="8"/>
        <v>1.9697500000000001</v>
      </c>
      <c r="H110">
        <v>60334680000</v>
      </c>
      <c r="I110">
        <v>2.9700000000000001E-2</v>
      </c>
      <c r="J110" s="1">
        <f t="shared" si="13"/>
        <v>9.8500000000000032E-2</v>
      </c>
      <c r="L110">
        <f>IF(G110*1000000&gt;500000,VLOOKUP(G110*1000000,'xsecs on Ni'!$A$2:$B$34,2,TRUE),0)</f>
        <v>2.7133300000000001E-4</v>
      </c>
      <c r="M110">
        <f>IF(G110*1000000&gt;6509400,VLOOKUP(G110*1000000,'xsecs on Ni'!$D$2:$E$12,2,TRUE),0)</f>
        <v>0</v>
      </c>
      <c r="N110">
        <f>IF(G110*1000000&gt;500000,VLOOKUP(G110*1000000,'xsecs on Ni'!$G$2:$H$31,2,TRUE),0)</f>
        <v>1.3754000000000001E-2</v>
      </c>
      <c r="O110">
        <f>IF(G110*1000000&gt;8313300,VLOOKUP(G110*1000000,'xsecs on Ni'!$J$2:$K$13,2,TRUE),0)</f>
        <v>0</v>
      </c>
      <c r="P110">
        <f>IF(G110*1000000&gt;4500000,VLOOKUP(G110*1000000,'xsecs on Ni'!$M$2:$N$119,2,TRUE),0)</f>
        <v>0</v>
      </c>
      <c r="Q110">
        <f>IF(G110*1000000&gt;6396900,VLOOKUP(G110*1000000,'xsecs on Ni'!$P$2:$Q$12,2,TRUE),0)</f>
        <v>0</v>
      </c>
      <c r="R110">
        <f>IF(G110*1000000&gt;2076400,VLOOKUP(G110*1000000,'xsecs on Ni'!$S$2:$T$26,2,TRUE),0)</f>
        <v>0</v>
      </c>
      <c r="S110">
        <f>IF(G110*1000000&gt;9693400,VLOOKUP(G110*1000000,'xsecs on Ni'!$V$2:$W$11,2,TRUE),0)</f>
        <v>0</v>
      </c>
      <c r="T110">
        <f t="shared" si="9"/>
        <v>1983.4660618879377</v>
      </c>
      <c r="U110">
        <f t="shared" si="10"/>
        <v>0</v>
      </c>
      <c r="V110">
        <f t="shared" si="11"/>
        <v>100542.84666887808</v>
      </c>
      <c r="W110">
        <f t="shared" si="12"/>
        <v>0</v>
      </c>
    </row>
    <row r="111" spans="5:23">
      <c r="E111">
        <v>2.0190000000000001</v>
      </c>
      <c r="F111">
        <v>2.1225000000000001</v>
      </c>
      <c r="G111" s="1">
        <f t="shared" si="8"/>
        <v>2.0707500000000003</v>
      </c>
      <c r="H111">
        <v>59149860000</v>
      </c>
      <c r="I111">
        <v>2.75E-2</v>
      </c>
      <c r="J111" s="1">
        <f t="shared" si="13"/>
        <v>0.10349999999999993</v>
      </c>
      <c r="L111">
        <f>IF(G111*1000000&gt;500000,VLOOKUP(G111*1000000,'xsecs on Ni'!$A$2:$B$34,2,TRUE),0)</f>
        <v>5.1474300000000001E-4</v>
      </c>
      <c r="M111">
        <f>IF(G111*1000000&gt;6509400,VLOOKUP(G111*1000000,'xsecs on Ni'!$D$2:$E$12,2,TRUE),0)</f>
        <v>0</v>
      </c>
      <c r="N111">
        <f>IF(G111*1000000&gt;500000,VLOOKUP(G111*1000000,'xsecs on Ni'!$G$2:$H$31,2,TRUE),0)</f>
        <v>3.9363000000000002E-2</v>
      </c>
      <c r="O111">
        <f>IF(G111*1000000&gt;8313300,VLOOKUP(G111*1000000,'xsecs on Ni'!$J$2:$K$13,2,TRUE),0)</f>
        <v>0</v>
      </c>
      <c r="P111">
        <f>IF(G111*1000000&gt;4500000,VLOOKUP(G111*1000000,'xsecs on Ni'!$M$2:$N$119,2,TRUE),0)</f>
        <v>0</v>
      </c>
      <c r="Q111">
        <f>IF(G111*1000000&gt;6396900,VLOOKUP(G111*1000000,'xsecs on Ni'!$P$2:$Q$12,2,TRUE),0)</f>
        <v>0</v>
      </c>
      <c r="R111">
        <f>IF(G111*1000000&gt;2076400,VLOOKUP(G111*1000000,'xsecs on Ni'!$S$2:$T$26,2,TRUE),0)</f>
        <v>0</v>
      </c>
      <c r="S111">
        <f>IF(G111*1000000&gt;9693400,VLOOKUP(G111*1000000,'xsecs on Ni'!$V$2:$W$11,2,TRUE),0)</f>
        <v>0</v>
      </c>
      <c r="T111">
        <f t="shared" si="9"/>
        <v>3688.9206538266067</v>
      </c>
      <c r="U111">
        <f t="shared" si="10"/>
        <v>0</v>
      </c>
      <c r="V111">
        <f t="shared" si="11"/>
        <v>282096.0823101562</v>
      </c>
      <c r="W111">
        <f t="shared" si="12"/>
        <v>0</v>
      </c>
    </row>
    <row r="112" spans="5:23">
      <c r="E112">
        <v>2.1225000000000001</v>
      </c>
      <c r="F112">
        <v>2.2313000000000001</v>
      </c>
      <c r="G112" s="1">
        <f t="shared" si="8"/>
        <v>2.1768999999999998</v>
      </c>
      <c r="H112">
        <v>58948980000</v>
      </c>
      <c r="I112">
        <v>2.5499999999999998E-2</v>
      </c>
      <c r="J112" s="1">
        <f t="shared" si="13"/>
        <v>0.10880000000000001</v>
      </c>
      <c r="L112">
        <f>IF(G112*1000000&gt;500000,VLOOKUP(G112*1000000,'xsecs on Ni'!$A$2:$B$34,2,TRUE),0)</f>
        <v>5.1474300000000001E-4</v>
      </c>
      <c r="M112">
        <f>IF(G112*1000000&gt;6509400,VLOOKUP(G112*1000000,'xsecs on Ni'!$D$2:$E$12,2,TRUE),0)</f>
        <v>0</v>
      </c>
      <c r="N112">
        <f>IF(G112*1000000&gt;500000,VLOOKUP(G112*1000000,'xsecs on Ni'!$G$2:$H$31,2,TRUE),0)</f>
        <v>3.9363000000000002E-2</v>
      </c>
      <c r="O112">
        <f>IF(G112*1000000&gt;8313300,VLOOKUP(G112*1000000,'xsecs on Ni'!$J$2:$K$13,2,TRUE),0)</f>
        <v>0</v>
      </c>
      <c r="P112">
        <f>IF(G112*1000000&gt;4500000,VLOOKUP(G112*1000000,'xsecs on Ni'!$M$2:$N$119,2,TRUE),0)</f>
        <v>0</v>
      </c>
      <c r="Q112">
        <f>IF(G112*1000000&gt;6396900,VLOOKUP(G112*1000000,'xsecs on Ni'!$P$2:$Q$12,2,TRUE),0)</f>
        <v>0</v>
      </c>
      <c r="R112">
        <f>IF(G112*1000000&gt;2076400,VLOOKUP(G112*1000000,'xsecs on Ni'!$S$2:$T$26,2,TRUE),0)</f>
        <v>0</v>
      </c>
      <c r="S112">
        <f>IF(G112*1000000&gt;9693400,VLOOKUP(G112*1000000,'xsecs on Ni'!$V$2:$W$11,2,TRUE),0)</f>
        <v>0</v>
      </c>
      <c r="T112">
        <f t="shared" si="9"/>
        <v>3676.3926380216553</v>
      </c>
      <c r="U112">
        <f t="shared" si="10"/>
        <v>0</v>
      </c>
      <c r="V112">
        <f t="shared" si="11"/>
        <v>281138.05027061352</v>
      </c>
      <c r="W112">
        <f t="shared" si="12"/>
        <v>0</v>
      </c>
    </row>
    <row r="113" spans="5:23">
      <c r="E113">
        <v>2.2313000000000001</v>
      </c>
      <c r="F113">
        <v>2.3069000000000002</v>
      </c>
      <c r="G113" s="1">
        <f t="shared" si="8"/>
        <v>2.2690999999999999</v>
      </c>
      <c r="H113">
        <v>34592280000</v>
      </c>
      <c r="I113">
        <v>3.5400000000000001E-2</v>
      </c>
      <c r="J113" s="1">
        <f t="shared" si="13"/>
        <v>7.5600000000000112E-2</v>
      </c>
      <c r="L113">
        <f>IF(G113*1000000&gt;500000,VLOOKUP(G113*1000000,'xsecs on Ni'!$A$2:$B$34,2,TRUE),0)</f>
        <v>1.0210499999999999E-3</v>
      </c>
      <c r="M113">
        <f>IF(G113*1000000&gt;6509400,VLOOKUP(G113*1000000,'xsecs on Ni'!$D$2:$E$12,2,TRUE),0)</f>
        <v>0</v>
      </c>
      <c r="N113">
        <f>IF(G113*1000000&gt;500000,VLOOKUP(G113*1000000,'xsecs on Ni'!$G$2:$H$31,2,TRUE),0)</f>
        <v>3.9363000000000002E-2</v>
      </c>
      <c r="O113">
        <f>IF(G113*1000000&gt;8313300,VLOOKUP(G113*1000000,'xsecs on Ni'!$J$2:$K$13,2,TRUE),0)</f>
        <v>0</v>
      </c>
      <c r="P113">
        <f>IF(G113*1000000&gt;4500000,VLOOKUP(G113*1000000,'xsecs on Ni'!$M$2:$N$119,2,TRUE),0)</f>
        <v>0</v>
      </c>
      <c r="Q113">
        <f>IF(G113*1000000&gt;6396900,VLOOKUP(G113*1000000,'xsecs on Ni'!$P$2:$Q$12,2,TRUE),0)</f>
        <v>0</v>
      </c>
      <c r="R113">
        <f>IF(G113*1000000&gt;2076400,VLOOKUP(G113*1000000,'xsecs on Ni'!$S$2:$T$26,2,TRUE),0)</f>
        <v>0</v>
      </c>
      <c r="S113">
        <f>IF(G113*1000000&gt;9693400,VLOOKUP(G113*1000000,'xsecs on Ni'!$V$2:$W$11,2,TRUE),0)</f>
        <v>0</v>
      </c>
      <c r="T113">
        <f t="shared" si="9"/>
        <v>4279.3848102109669</v>
      </c>
      <c r="U113">
        <f t="shared" si="10"/>
        <v>0</v>
      </c>
      <c r="V113">
        <f t="shared" si="11"/>
        <v>164976.66547606315</v>
      </c>
      <c r="W113">
        <f t="shared" si="12"/>
        <v>0</v>
      </c>
    </row>
    <row r="114" spans="5:23">
      <c r="E114">
        <v>2.3069000000000002</v>
      </c>
      <c r="F114">
        <v>2.3456999999999999</v>
      </c>
      <c r="G114" s="1">
        <f t="shared" si="8"/>
        <v>2.3262999999999998</v>
      </c>
      <c r="H114">
        <v>18945960000</v>
      </c>
      <c r="I114">
        <v>4.7500000000000001E-2</v>
      </c>
      <c r="J114" s="1">
        <f t="shared" si="13"/>
        <v>3.8799999999999724E-2</v>
      </c>
      <c r="L114">
        <f>IF(G114*1000000&gt;500000,VLOOKUP(G114*1000000,'xsecs on Ni'!$A$2:$B$34,2,TRUE),0)</f>
        <v>1.0210499999999999E-3</v>
      </c>
      <c r="M114">
        <f>IF(G114*1000000&gt;6509400,VLOOKUP(G114*1000000,'xsecs on Ni'!$D$2:$E$12,2,TRUE),0)</f>
        <v>0</v>
      </c>
      <c r="N114">
        <f>IF(G114*1000000&gt;500000,VLOOKUP(G114*1000000,'xsecs on Ni'!$G$2:$H$31,2,TRUE),0)</f>
        <v>3.9363000000000002E-2</v>
      </c>
      <c r="O114">
        <f>IF(G114*1000000&gt;8313300,VLOOKUP(G114*1000000,'xsecs on Ni'!$J$2:$K$13,2,TRUE),0)</f>
        <v>0</v>
      </c>
      <c r="P114">
        <f>IF(G114*1000000&gt;4500000,VLOOKUP(G114*1000000,'xsecs on Ni'!$M$2:$N$119,2,TRUE),0)</f>
        <v>0</v>
      </c>
      <c r="Q114">
        <f>IF(G114*1000000&gt;6396900,VLOOKUP(G114*1000000,'xsecs on Ni'!$P$2:$Q$12,2,TRUE),0)</f>
        <v>0</v>
      </c>
      <c r="R114">
        <f>IF(G114*1000000&gt;2076400,VLOOKUP(G114*1000000,'xsecs on Ni'!$S$2:$T$26,2,TRUE),0)</f>
        <v>0</v>
      </c>
      <c r="S114">
        <f>IF(G114*1000000&gt;9693400,VLOOKUP(G114*1000000,'xsecs on Ni'!$V$2:$W$11,2,TRUE),0)</f>
        <v>0</v>
      </c>
      <c r="T114">
        <f t="shared" si="9"/>
        <v>2343.7903901929726</v>
      </c>
      <c r="U114">
        <f t="shared" si="10"/>
        <v>0</v>
      </c>
      <c r="V114">
        <f t="shared" si="11"/>
        <v>90356.614396127508</v>
      </c>
      <c r="W114">
        <f t="shared" si="12"/>
        <v>0</v>
      </c>
    </row>
    <row r="115" spans="5:23">
      <c r="E115">
        <v>2.3456999999999999</v>
      </c>
      <c r="F115">
        <v>2.3653</v>
      </c>
      <c r="G115" s="1">
        <f t="shared" si="8"/>
        <v>2.3555000000000001</v>
      </c>
      <c r="H115">
        <v>11849502000</v>
      </c>
      <c r="I115">
        <v>0.28299999999999997</v>
      </c>
      <c r="J115" s="1">
        <f t="shared" si="13"/>
        <v>1.9600000000000062E-2</v>
      </c>
      <c r="L115">
        <f>IF(G115*1000000&gt;500000,VLOOKUP(G115*1000000,'xsecs on Ni'!$A$2:$B$34,2,TRUE),0)</f>
        <v>1.0210499999999999E-3</v>
      </c>
      <c r="M115">
        <f>IF(G115*1000000&gt;6509400,VLOOKUP(G115*1000000,'xsecs on Ni'!$D$2:$E$12,2,TRUE),0)</f>
        <v>0</v>
      </c>
      <c r="N115">
        <f>IF(G115*1000000&gt;500000,VLOOKUP(G115*1000000,'xsecs on Ni'!$G$2:$H$31,2,TRUE),0)</f>
        <v>3.9363000000000002E-2</v>
      </c>
      <c r="O115">
        <f>IF(G115*1000000&gt;8313300,VLOOKUP(G115*1000000,'xsecs on Ni'!$J$2:$K$13,2,TRUE),0)</f>
        <v>0</v>
      </c>
      <c r="P115">
        <f>IF(G115*1000000&gt;4500000,VLOOKUP(G115*1000000,'xsecs on Ni'!$M$2:$N$119,2,TRUE),0)</f>
        <v>0</v>
      </c>
      <c r="Q115">
        <f>IF(G115*1000000&gt;6396900,VLOOKUP(G115*1000000,'xsecs on Ni'!$P$2:$Q$12,2,TRUE),0)</f>
        <v>0</v>
      </c>
      <c r="R115">
        <f>IF(G115*1000000&gt;2076400,VLOOKUP(G115*1000000,'xsecs on Ni'!$S$2:$T$26,2,TRUE),0)</f>
        <v>0</v>
      </c>
      <c r="S115">
        <f>IF(G115*1000000&gt;9693400,VLOOKUP(G115*1000000,'xsecs on Ni'!$V$2:$W$11,2,TRUE),0)</f>
        <v>0</v>
      </c>
      <c r="T115">
        <f t="shared" si="9"/>
        <v>1465.8929352839557</v>
      </c>
      <c r="U115">
        <f t="shared" si="10"/>
        <v>0</v>
      </c>
      <c r="V115">
        <f t="shared" si="11"/>
        <v>56512.358465875666</v>
      </c>
      <c r="W115">
        <f t="shared" si="12"/>
        <v>0</v>
      </c>
    </row>
    <row r="116" spans="5:23">
      <c r="E116">
        <v>2.3653</v>
      </c>
      <c r="F116">
        <v>2.3852000000000002</v>
      </c>
      <c r="G116" s="1">
        <f t="shared" si="8"/>
        <v>2.3752500000000003</v>
      </c>
      <c r="H116">
        <v>9334596000</v>
      </c>
      <c r="I116">
        <v>6.5699999999999995E-2</v>
      </c>
      <c r="J116" s="1">
        <f t="shared" si="13"/>
        <v>1.9900000000000251E-2</v>
      </c>
      <c r="L116">
        <f>IF(G116*1000000&gt;500000,VLOOKUP(G116*1000000,'xsecs on Ni'!$A$2:$B$34,2,TRUE),0)</f>
        <v>1.0210499999999999E-3</v>
      </c>
      <c r="M116">
        <f>IF(G116*1000000&gt;6509400,VLOOKUP(G116*1000000,'xsecs on Ni'!$D$2:$E$12,2,TRUE),0)</f>
        <v>0</v>
      </c>
      <c r="N116">
        <f>IF(G116*1000000&gt;500000,VLOOKUP(G116*1000000,'xsecs on Ni'!$G$2:$H$31,2,TRUE),0)</f>
        <v>3.9363000000000002E-2</v>
      </c>
      <c r="O116">
        <f>IF(G116*1000000&gt;8313300,VLOOKUP(G116*1000000,'xsecs on Ni'!$J$2:$K$13,2,TRUE),0)</f>
        <v>0</v>
      </c>
      <c r="P116">
        <f>IF(G116*1000000&gt;4500000,VLOOKUP(G116*1000000,'xsecs on Ni'!$M$2:$N$119,2,TRUE),0)</f>
        <v>0</v>
      </c>
      <c r="Q116">
        <f>IF(G116*1000000&gt;6396900,VLOOKUP(G116*1000000,'xsecs on Ni'!$P$2:$Q$12,2,TRUE),0)</f>
        <v>0</v>
      </c>
      <c r="R116">
        <f>IF(G116*1000000&gt;2076400,VLOOKUP(G116*1000000,'xsecs on Ni'!$S$2:$T$26,2,TRUE),0)</f>
        <v>0</v>
      </c>
      <c r="S116">
        <f>IF(G116*1000000&gt;9693400,VLOOKUP(G116*1000000,'xsecs on Ni'!$V$2:$W$11,2,TRUE),0)</f>
        <v>0</v>
      </c>
      <c r="T116">
        <f t="shared" si="9"/>
        <v>1154.7758150620905</v>
      </c>
      <c r="U116">
        <f t="shared" si="10"/>
        <v>0</v>
      </c>
      <c r="V116">
        <f t="shared" si="11"/>
        <v>44518.32957082324</v>
      </c>
      <c r="W116">
        <f t="shared" si="12"/>
        <v>0</v>
      </c>
    </row>
    <row r="117" spans="5:23">
      <c r="E117">
        <v>2.3852000000000002</v>
      </c>
      <c r="F117">
        <v>2.4660000000000002</v>
      </c>
      <c r="G117" s="1">
        <f t="shared" si="8"/>
        <v>2.4256000000000002</v>
      </c>
      <c r="H117">
        <v>29717220000</v>
      </c>
      <c r="I117">
        <v>3.7100000000000001E-2</v>
      </c>
      <c r="J117" s="1">
        <f t="shared" si="13"/>
        <v>8.0799999999999983E-2</v>
      </c>
      <c r="L117">
        <f>IF(G117*1000000&gt;500000,VLOOKUP(G117*1000000,'xsecs on Ni'!$A$2:$B$34,2,TRUE),0)</f>
        <v>1.0210499999999999E-3</v>
      </c>
      <c r="M117">
        <f>IF(G117*1000000&gt;6509400,VLOOKUP(G117*1000000,'xsecs on Ni'!$D$2:$E$12,2,TRUE),0)</f>
        <v>0</v>
      </c>
      <c r="N117">
        <f>IF(G117*1000000&gt;500000,VLOOKUP(G117*1000000,'xsecs on Ni'!$G$2:$H$31,2,TRUE),0)</f>
        <v>3.9363000000000002E-2</v>
      </c>
      <c r="O117">
        <f>IF(G117*1000000&gt;8313300,VLOOKUP(G117*1000000,'xsecs on Ni'!$J$2:$K$13,2,TRUE),0)</f>
        <v>0</v>
      </c>
      <c r="P117">
        <f>IF(G117*1000000&gt;4500000,VLOOKUP(G117*1000000,'xsecs on Ni'!$M$2:$N$119,2,TRUE),0)</f>
        <v>0</v>
      </c>
      <c r="Q117">
        <f>IF(G117*1000000&gt;6396900,VLOOKUP(G117*1000000,'xsecs on Ni'!$P$2:$Q$12,2,TRUE),0)</f>
        <v>0</v>
      </c>
      <c r="R117">
        <f>IF(G117*1000000&gt;2076400,VLOOKUP(G117*1000000,'xsecs on Ni'!$S$2:$T$26,2,TRUE),0)</f>
        <v>0</v>
      </c>
      <c r="S117">
        <f>IF(G117*1000000&gt;9693400,VLOOKUP(G117*1000000,'xsecs on Ni'!$V$2:$W$11,2,TRUE),0)</f>
        <v>0</v>
      </c>
      <c r="T117">
        <f t="shared" si="9"/>
        <v>3676.2948227089264</v>
      </c>
      <c r="U117">
        <f t="shared" si="10"/>
        <v>0</v>
      </c>
      <c r="V117">
        <f t="shared" si="11"/>
        <v>141726.64718308751</v>
      </c>
      <c r="W117">
        <f t="shared" si="12"/>
        <v>0</v>
      </c>
    </row>
    <row r="118" spans="5:23">
      <c r="E118">
        <v>2.4660000000000002</v>
      </c>
      <c r="F118">
        <v>2.5924</v>
      </c>
      <c r="G118" s="1">
        <f t="shared" si="8"/>
        <v>2.5292000000000003</v>
      </c>
      <c r="H118">
        <v>43605840000</v>
      </c>
      <c r="I118">
        <v>3.2099999999999997E-2</v>
      </c>
      <c r="J118" s="1">
        <f t="shared" si="13"/>
        <v>0.12639999999999985</v>
      </c>
      <c r="L118">
        <f>IF(G118*1000000&gt;500000,VLOOKUP(G118*1000000,'xsecs on Ni'!$A$2:$B$34,2,TRUE),0)</f>
        <v>1.8768000000000001E-3</v>
      </c>
      <c r="M118">
        <f>IF(G118*1000000&gt;6509400,VLOOKUP(G118*1000000,'xsecs on Ni'!$D$2:$E$12,2,TRUE),0)</f>
        <v>0</v>
      </c>
      <c r="N118">
        <f>IF(G118*1000000&gt;500000,VLOOKUP(G118*1000000,'xsecs on Ni'!$G$2:$H$31,2,TRUE),0)</f>
        <v>0.10854</v>
      </c>
      <c r="O118">
        <f>IF(G118*1000000&gt;8313300,VLOOKUP(G118*1000000,'xsecs on Ni'!$J$2:$K$13,2,TRUE),0)</f>
        <v>0</v>
      </c>
      <c r="P118">
        <f>IF(G118*1000000&gt;4500000,VLOOKUP(G118*1000000,'xsecs on Ni'!$M$2:$N$119,2,TRUE),0)</f>
        <v>0</v>
      </c>
      <c r="Q118">
        <f>IF(G118*1000000&gt;6396900,VLOOKUP(G118*1000000,'xsecs on Ni'!$P$2:$Q$12,2,TRUE),0)</f>
        <v>0</v>
      </c>
      <c r="R118">
        <f>IF(G118*1000000&gt;2076400,VLOOKUP(G118*1000000,'xsecs on Ni'!$S$2:$T$26,2,TRUE),0)</f>
        <v>0</v>
      </c>
      <c r="S118">
        <f>IF(G118*1000000&gt;9693400,VLOOKUP(G118*1000000,'xsecs on Ni'!$V$2:$W$11,2,TRUE),0)</f>
        <v>0</v>
      </c>
      <c r="T118">
        <f t="shared" si="9"/>
        <v>9915.5725210647524</v>
      </c>
      <c r="U118">
        <f t="shared" si="10"/>
        <v>0</v>
      </c>
      <c r="V118">
        <f t="shared" si="11"/>
        <v>573442.15762807347</v>
      </c>
      <c r="W118">
        <f t="shared" si="12"/>
        <v>0</v>
      </c>
    </row>
    <row r="119" spans="5:23">
      <c r="E119">
        <v>2.5924</v>
      </c>
      <c r="F119">
        <v>2.7252999999999998</v>
      </c>
      <c r="G119" s="1">
        <f t="shared" si="8"/>
        <v>2.6588500000000002</v>
      </c>
      <c r="H119">
        <v>40996260000</v>
      </c>
      <c r="I119">
        <v>3.6200000000000003E-2</v>
      </c>
      <c r="J119" s="1">
        <f t="shared" si="13"/>
        <v>0.1328999999999998</v>
      </c>
      <c r="L119">
        <f>IF(G119*1000000&gt;500000,VLOOKUP(G119*1000000,'xsecs on Ni'!$A$2:$B$34,2,TRUE),0)</f>
        <v>1.8768000000000001E-3</v>
      </c>
      <c r="M119">
        <f>IF(G119*1000000&gt;6509400,VLOOKUP(G119*1000000,'xsecs on Ni'!$D$2:$E$12,2,TRUE),0)</f>
        <v>0</v>
      </c>
      <c r="N119">
        <f>IF(G119*1000000&gt;500000,VLOOKUP(G119*1000000,'xsecs on Ni'!$G$2:$H$31,2,TRUE),0)</f>
        <v>0.10854</v>
      </c>
      <c r="O119">
        <f>IF(G119*1000000&gt;8313300,VLOOKUP(G119*1000000,'xsecs on Ni'!$J$2:$K$13,2,TRUE),0)</f>
        <v>0</v>
      </c>
      <c r="P119">
        <f>IF(G119*1000000&gt;4500000,VLOOKUP(G119*1000000,'xsecs on Ni'!$M$2:$N$119,2,TRUE),0)</f>
        <v>0</v>
      </c>
      <c r="Q119">
        <f>IF(G119*1000000&gt;6396900,VLOOKUP(G119*1000000,'xsecs on Ni'!$P$2:$Q$12,2,TRUE),0)</f>
        <v>0</v>
      </c>
      <c r="R119">
        <f>IF(G119*1000000&gt;2076400,VLOOKUP(G119*1000000,'xsecs on Ni'!$S$2:$T$26,2,TRUE),0)</f>
        <v>0</v>
      </c>
      <c r="S119">
        <f>IF(G119*1000000&gt;9693400,VLOOKUP(G119*1000000,'xsecs on Ni'!$V$2:$W$11,2,TRUE),0)</f>
        <v>0</v>
      </c>
      <c r="T119">
        <f t="shared" si="9"/>
        <v>9322.1776973548986</v>
      </c>
      <c r="U119">
        <f t="shared" si="10"/>
        <v>0</v>
      </c>
      <c r="V119">
        <f t="shared" si="11"/>
        <v>539124.66286812699</v>
      </c>
      <c r="W119">
        <f t="shared" si="12"/>
        <v>0</v>
      </c>
    </row>
    <row r="120" spans="5:23">
      <c r="E120">
        <v>2.7252999999999998</v>
      </c>
      <c r="F120">
        <v>2.8650000000000002</v>
      </c>
      <c r="G120" s="1">
        <f t="shared" si="8"/>
        <v>2.79515</v>
      </c>
      <c r="H120">
        <v>42177360000</v>
      </c>
      <c r="I120">
        <v>3.8899999999999997E-2</v>
      </c>
      <c r="J120" s="1">
        <f t="shared" si="13"/>
        <v>0.13970000000000038</v>
      </c>
      <c r="L120">
        <f>IF(G120*1000000&gt;500000,VLOOKUP(G120*1000000,'xsecs on Ni'!$A$2:$B$34,2,TRUE),0)</f>
        <v>3.2698800000000002E-3</v>
      </c>
      <c r="M120">
        <f>IF(G120*1000000&gt;6509400,VLOOKUP(G120*1000000,'xsecs on Ni'!$D$2:$E$12,2,TRUE),0)</f>
        <v>0</v>
      </c>
      <c r="N120">
        <f>IF(G120*1000000&gt;500000,VLOOKUP(G120*1000000,'xsecs on Ni'!$G$2:$H$31,2,TRUE),0)</f>
        <v>0.10854</v>
      </c>
      <c r="O120">
        <f>IF(G120*1000000&gt;8313300,VLOOKUP(G120*1000000,'xsecs on Ni'!$J$2:$K$13,2,TRUE),0)</f>
        <v>0</v>
      </c>
      <c r="P120">
        <f>IF(G120*1000000&gt;4500000,VLOOKUP(G120*1000000,'xsecs on Ni'!$M$2:$N$119,2,TRUE),0)</f>
        <v>0</v>
      </c>
      <c r="Q120">
        <f>IF(G120*1000000&gt;6396900,VLOOKUP(G120*1000000,'xsecs on Ni'!$P$2:$Q$12,2,TRUE),0)</f>
        <v>0</v>
      </c>
      <c r="R120">
        <f>IF(G120*1000000&gt;2076400,VLOOKUP(G120*1000000,'xsecs on Ni'!$S$2:$T$26,2,TRUE),0)</f>
        <v>0</v>
      </c>
      <c r="S120">
        <f>IF(G120*1000000&gt;9693400,VLOOKUP(G120*1000000,'xsecs on Ni'!$V$2:$W$11,2,TRUE),0)</f>
        <v>0</v>
      </c>
      <c r="T120">
        <f t="shared" si="9"/>
        <v>16709.611439161017</v>
      </c>
      <c r="U120">
        <f t="shared" si="10"/>
        <v>0</v>
      </c>
      <c r="V120">
        <f t="shared" si="11"/>
        <v>554656.81480865867</v>
      </c>
      <c r="W120">
        <f t="shared" si="12"/>
        <v>0</v>
      </c>
    </row>
    <row r="121" spans="5:23">
      <c r="E121">
        <v>2.8650000000000002</v>
      </c>
      <c r="F121">
        <v>3.0118999999999998</v>
      </c>
      <c r="G121" s="1">
        <f t="shared" si="8"/>
        <v>2.93845</v>
      </c>
      <c r="H121">
        <v>39166020000</v>
      </c>
      <c r="I121">
        <v>2.98E-2</v>
      </c>
      <c r="J121" s="1">
        <f t="shared" si="13"/>
        <v>0.14689999999999959</v>
      </c>
      <c r="L121">
        <f>IF(G121*1000000&gt;500000,VLOOKUP(G121*1000000,'xsecs on Ni'!$A$2:$B$34,2,TRUE),0)</f>
        <v>3.2698800000000002E-3</v>
      </c>
      <c r="M121">
        <f>IF(G121*1000000&gt;6509400,VLOOKUP(G121*1000000,'xsecs on Ni'!$D$2:$E$12,2,TRUE),0)</f>
        <v>0</v>
      </c>
      <c r="N121">
        <f>IF(G121*1000000&gt;500000,VLOOKUP(G121*1000000,'xsecs on Ni'!$G$2:$H$31,2,TRUE),0)</f>
        <v>0.10854</v>
      </c>
      <c r="O121">
        <f>IF(G121*1000000&gt;8313300,VLOOKUP(G121*1000000,'xsecs on Ni'!$J$2:$K$13,2,TRUE),0)</f>
        <v>0</v>
      </c>
      <c r="P121">
        <f>IF(G121*1000000&gt;4500000,VLOOKUP(G121*1000000,'xsecs on Ni'!$M$2:$N$119,2,TRUE),0)</f>
        <v>0</v>
      </c>
      <c r="Q121">
        <f>IF(G121*1000000&gt;6396900,VLOOKUP(G121*1000000,'xsecs on Ni'!$P$2:$Q$12,2,TRUE),0)</f>
        <v>0</v>
      </c>
      <c r="R121">
        <f>IF(G121*1000000&gt;2076400,VLOOKUP(G121*1000000,'xsecs on Ni'!$S$2:$T$26,2,TRUE),0)</f>
        <v>0</v>
      </c>
      <c r="S121">
        <f>IF(G121*1000000&gt;9693400,VLOOKUP(G121*1000000,'xsecs on Ni'!$V$2:$W$11,2,TRUE),0)</f>
        <v>0</v>
      </c>
      <c r="T121">
        <f t="shared" si="9"/>
        <v>15516.594111589944</v>
      </c>
      <c r="U121">
        <f t="shared" si="10"/>
        <v>0</v>
      </c>
      <c r="V121">
        <f t="shared" si="11"/>
        <v>515055.94238075172</v>
      </c>
      <c r="W121">
        <f t="shared" si="12"/>
        <v>0</v>
      </c>
    </row>
    <row r="122" spans="5:23">
      <c r="E122">
        <v>3.0118999999999998</v>
      </c>
      <c r="F122">
        <v>3.1663999999999999</v>
      </c>
      <c r="G122" s="1">
        <f t="shared" si="8"/>
        <v>3.0891500000000001</v>
      </c>
      <c r="H122">
        <v>36188160000</v>
      </c>
      <c r="I122">
        <v>3.27E-2</v>
      </c>
      <c r="J122" s="1">
        <f t="shared" si="13"/>
        <v>0.15450000000000008</v>
      </c>
      <c r="L122">
        <f>IF(G122*1000000&gt;500000,VLOOKUP(G122*1000000,'xsecs on Ni'!$A$2:$B$34,2,TRUE),0)</f>
        <v>4.7938299999999998E-3</v>
      </c>
      <c r="M122">
        <f>IF(G122*1000000&gt;6509400,VLOOKUP(G122*1000000,'xsecs on Ni'!$D$2:$E$12,2,TRUE),0)</f>
        <v>0</v>
      </c>
      <c r="N122">
        <f>IF(G122*1000000&gt;500000,VLOOKUP(G122*1000000,'xsecs on Ni'!$G$2:$H$31,2,TRUE),0)</f>
        <v>0.19456999999999999</v>
      </c>
      <c r="O122">
        <f>IF(G122*1000000&gt;8313300,VLOOKUP(G122*1000000,'xsecs on Ni'!$J$2:$K$13,2,TRUE),0)</f>
        <v>0</v>
      </c>
      <c r="P122">
        <f>IF(G122*1000000&gt;4500000,VLOOKUP(G122*1000000,'xsecs on Ni'!$M$2:$N$119,2,TRUE),0)</f>
        <v>0</v>
      </c>
      <c r="Q122">
        <f>IF(G122*1000000&gt;6396900,VLOOKUP(G122*1000000,'xsecs on Ni'!$P$2:$Q$12,2,TRUE),0)</f>
        <v>0</v>
      </c>
      <c r="R122">
        <f>IF(G122*1000000&gt;2076400,VLOOKUP(G122*1000000,'xsecs on Ni'!$S$2:$T$26,2,TRUE),0)</f>
        <v>7.6374000000000006E-8</v>
      </c>
      <c r="S122">
        <f>IF(G122*1000000&gt;9693400,VLOOKUP(G122*1000000,'xsecs on Ni'!$V$2:$W$11,2,TRUE),0)</f>
        <v>0</v>
      </c>
      <c r="T122">
        <f t="shared" si="9"/>
        <v>21018.62366429469</v>
      </c>
      <c r="U122">
        <f t="shared" si="10"/>
        <v>0</v>
      </c>
      <c r="V122">
        <f t="shared" si="11"/>
        <v>853095.25084573671</v>
      </c>
      <c r="W122">
        <f t="shared" si="12"/>
        <v>0.86933109953136734</v>
      </c>
    </row>
    <row r="123" spans="5:23">
      <c r="E123">
        <v>3.1663999999999999</v>
      </c>
      <c r="F123">
        <v>3.3287</v>
      </c>
      <c r="G123" s="1">
        <f t="shared" si="8"/>
        <v>3.2475499999999999</v>
      </c>
      <c r="H123">
        <v>40637280000</v>
      </c>
      <c r="I123">
        <v>5.4100000000000002E-2</v>
      </c>
      <c r="J123" s="1">
        <f t="shared" si="13"/>
        <v>0.16230000000000011</v>
      </c>
      <c r="L123">
        <f>IF(G123*1000000&gt;500000,VLOOKUP(G123*1000000,'xsecs on Ni'!$A$2:$B$34,2,TRUE),0)</f>
        <v>4.7938299999999998E-3</v>
      </c>
      <c r="M123">
        <f>IF(G123*1000000&gt;6509400,VLOOKUP(G123*1000000,'xsecs on Ni'!$D$2:$E$12,2,TRUE),0)</f>
        <v>0</v>
      </c>
      <c r="N123">
        <f>IF(G123*1000000&gt;500000,VLOOKUP(G123*1000000,'xsecs on Ni'!$G$2:$H$31,2,TRUE),0)</f>
        <v>0.19456999999999999</v>
      </c>
      <c r="O123">
        <f>IF(G123*1000000&gt;8313300,VLOOKUP(G123*1000000,'xsecs on Ni'!$J$2:$K$13,2,TRUE),0)</f>
        <v>0</v>
      </c>
      <c r="P123">
        <f>IF(G123*1000000&gt;4500000,VLOOKUP(G123*1000000,'xsecs on Ni'!$M$2:$N$119,2,TRUE),0)</f>
        <v>0</v>
      </c>
      <c r="Q123">
        <f>IF(G123*1000000&gt;6396900,VLOOKUP(G123*1000000,'xsecs on Ni'!$P$2:$Q$12,2,TRUE),0)</f>
        <v>0</v>
      </c>
      <c r="R123">
        <f>IF(G123*1000000&gt;2076400,VLOOKUP(G123*1000000,'xsecs on Ni'!$S$2:$T$26,2,TRUE),0)</f>
        <v>7.6374000000000006E-8</v>
      </c>
      <c r="S123">
        <f>IF(G123*1000000&gt;9693400,VLOOKUP(G123*1000000,'xsecs on Ni'!$V$2:$W$11,2,TRUE),0)</f>
        <v>0</v>
      </c>
      <c r="T123">
        <f t="shared" si="9"/>
        <v>23602.738991442759</v>
      </c>
      <c r="U123">
        <f t="shared" si="10"/>
        <v>0</v>
      </c>
      <c r="V123">
        <f t="shared" si="11"/>
        <v>957978.26071533991</v>
      </c>
      <c r="W123">
        <f t="shared" si="12"/>
        <v>0.97621021086355442</v>
      </c>
    </row>
    <row r="124" spans="5:23">
      <c r="E124">
        <v>3.3287</v>
      </c>
      <c r="F124">
        <v>3.6787999999999998</v>
      </c>
      <c r="G124" s="1">
        <f t="shared" si="8"/>
        <v>3.5037500000000001</v>
      </c>
      <c r="H124">
        <v>69575160000</v>
      </c>
      <c r="I124">
        <v>2.23E-2</v>
      </c>
      <c r="J124" s="1">
        <f t="shared" si="13"/>
        <v>0.35009999999999986</v>
      </c>
      <c r="L124">
        <f>IF(G124*1000000&gt;500000,VLOOKUP(G124*1000000,'xsecs on Ni'!$A$2:$B$34,2,TRUE),0)</f>
        <v>8.8012799999999999E-3</v>
      </c>
      <c r="M124">
        <f>IF(G124*1000000&gt;6509400,VLOOKUP(G124*1000000,'xsecs on Ni'!$D$2:$E$12,2,TRUE),0)</f>
        <v>0</v>
      </c>
      <c r="N124">
        <f>IF(G124*1000000&gt;500000,VLOOKUP(G124*1000000,'xsecs on Ni'!$G$2:$H$31,2,TRUE),0)</f>
        <v>0.27562999999999999</v>
      </c>
      <c r="O124">
        <f>IF(G124*1000000&gt;8313300,VLOOKUP(G124*1000000,'xsecs on Ni'!$J$2:$K$13,2,TRUE),0)</f>
        <v>0</v>
      </c>
      <c r="P124">
        <f>IF(G124*1000000&gt;4500000,VLOOKUP(G124*1000000,'xsecs on Ni'!$M$2:$N$119,2,TRUE),0)</f>
        <v>0</v>
      </c>
      <c r="Q124">
        <f>IF(G124*1000000&gt;6396900,VLOOKUP(G124*1000000,'xsecs on Ni'!$P$2:$Q$12,2,TRUE),0)</f>
        <v>0</v>
      </c>
      <c r="R124">
        <f>IF(G124*1000000&gt;2076400,VLOOKUP(G124*1000000,'xsecs on Ni'!$S$2:$T$26,2,TRUE),0)</f>
        <v>2.3283000000000001E-5</v>
      </c>
      <c r="S124">
        <f>IF(G124*1000000&gt;9693400,VLOOKUP(G124*1000000,'xsecs on Ni'!$V$2:$W$11,2,TRUE),0)</f>
        <v>0</v>
      </c>
      <c r="T124">
        <f t="shared" si="9"/>
        <v>74191.678219501759</v>
      </c>
      <c r="U124">
        <f t="shared" si="10"/>
        <v>0</v>
      </c>
      <c r="V124">
        <f t="shared" si="11"/>
        <v>2323463.4357322198</v>
      </c>
      <c r="W124">
        <f t="shared" si="12"/>
        <v>509.52597607047534</v>
      </c>
    </row>
    <row r="125" spans="5:23">
      <c r="E125">
        <v>3.6787999999999998</v>
      </c>
      <c r="F125">
        <v>4.0656999999999996</v>
      </c>
      <c r="G125" s="1">
        <f t="shared" si="8"/>
        <v>3.8722499999999997</v>
      </c>
      <c r="H125">
        <v>69787200000</v>
      </c>
      <c r="I125">
        <v>3.4500000000000003E-2</v>
      </c>
      <c r="J125" s="1">
        <f t="shared" si="13"/>
        <v>0.3868999999999998</v>
      </c>
      <c r="L125">
        <f>IF(G125*1000000&gt;500000,VLOOKUP(G125*1000000,'xsecs on Ni'!$A$2:$B$34,2,TRUE),0)</f>
        <v>8.8012799999999999E-3</v>
      </c>
      <c r="M125">
        <f>IF(G125*1000000&gt;6509400,VLOOKUP(G125*1000000,'xsecs on Ni'!$D$2:$E$12,2,TRUE),0)</f>
        <v>0</v>
      </c>
      <c r="N125">
        <f>IF(G125*1000000&gt;500000,VLOOKUP(G125*1000000,'xsecs on Ni'!$G$2:$H$31,2,TRUE),0)</f>
        <v>0.27562999999999999</v>
      </c>
      <c r="O125">
        <f>IF(G125*1000000&gt;8313300,VLOOKUP(G125*1000000,'xsecs on Ni'!$J$2:$K$13,2,TRUE),0)</f>
        <v>0</v>
      </c>
      <c r="P125">
        <f>IF(G125*1000000&gt;4500000,VLOOKUP(G125*1000000,'xsecs on Ni'!$M$2:$N$119,2,TRUE),0)</f>
        <v>0</v>
      </c>
      <c r="Q125">
        <f>IF(G125*1000000&gt;6396900,VLOOKUP(G125*1000000,'xsecs on Ni'!$P$2:$Q$12,2,TRUE),0)</f>
        <v>0</v>
      </c>
      <c r="R125">
        <f>IF(G125*1000000&gt;2076400,VLOOKUP(G125*1000000,'xsecs on Ni'!$S$2:$T$26,2,TRUE),0)</f>
        <v>2.3283000000000001E-5</v>
      </c>
      <c r="S125">
        <f>IF(G125*1000000&gt;9693400,VLOOKUP(G125*1000000,'xsecs on Ni'!$V$2:$W$11,2,TRUE),0)</f>
        <v>0</v>
      </c>
      <c r="T125">
        <f t="shared" si="9"/>
        <v>74417.78770239283</v>
      </c>
      <c r="U125">
        <f t="shared" si="10"/>
        <v>0</v>
      </c>
      <c r="V125">
        <f t="shared" si="11"/>
        <v>2330544.5144809093</v>
      </c>
      <c r="W125">
        <f t="shared" si="12"/>
        <v>511.07882751869306</v>
      </c>
    </row>
    <row r="126" spans="5:23">
      <c r="E126">
        <v>4.0656999999999996</v>
      </c>
      <c r="F126">
        <v>4.4932999999999996</v>
      </c>
      <c r="G126" s="1">
        <f t="shared" si="8"/>
        <v>4.2794999999999996</v>
      </c>
      <c r="H126">
        <v>65827260000</v>
      </c>
      <c r="I126">
        <v>3.1600000000000003E-2</v>
      </c>
      <c r="J126" s="1">
        <f t="shared" si="13"/>
        <v>0.42759999999999998</v>
      </c>
      <c r="L126">
        <f>IF(G126*1000000&gt;500000,VLOOKUP(G126*1000000,'xsecs on Ni'!$A$2:$B$34,2,TRUE),0)</f>
        <v>1.05843E-2</v>
      </c>
      <c r="M126">
        <f>IF(G126*1000000&gt;6509400,VLOOKUP(G126*1000000,'xsecs on Ni'!$D$2:$E$12,2,TRUE),0)</f>
        <v>0</v>
      </c>
      <c r="N126">
        <f>IF(G126*1000000&gt;500000,VLOOKUP(G126*1000000,'xsecs on Ni'!$G$2:$H$31,2,TRUE),0)</f>
        <v>0.35607</v>
      </c>
      <c r="O126">
        <f>IF(G126*1000000&gt;8313300,VLOOKUP(G126*1000000,'xsecs on Ni'!$J$2:$K$13,2,TRUE),0)</f>
        <v>0</v>
      </c>
      <c r="P126">
        <f>IF(G126*1000000&gt;4500000,VLOOKUP(G126*1000000,'xsecs on Ni'!$M$2:$N$119,2,TRUE),0)</f>
        <v>0</v>
      </c>
      <c r="Q126">
        <f>IF(G126*1000000&gt;6396900,VLOOKUP(G126*1000000,'xsecs on Ni'!$P$2:$Q$12,2,TRUE),0)</f>
        <v>0</v>
      </c>
      <c r="R126">
        <f>IF(G126*1000000&gt;2076400,VLOOKUP(G126*1000000,'xsecs on Ni'!$S$2:$T$26,2,TRUE),0)</f>
        <v>3.7206000000000001E-4</v>
      </c>
      <c r="S126">
        <f>IF(G126*1000000&gt;9693400,VLOOKUP(G126*1000000,'xsecs on Ni'!$V$2:$W$11,2,TRUE),0)</f>
        <v>0</v>
      </c>
      <c r="T126">
        <f t="shared" si="9"/>
        <v>84415.668263488216</v>
      </c>
      <c r="U126">
        <f t="shared" si="10"/>
        <v>0</v>
      </c>
      <c r="V126">
        <f t="shared" si="11"/>
        <v>2839855.9185378579</v>
      </c>
      <c r="W126">
        <f t="shared" si="12"/>
        <v>7703.5683073403716</v>
      </c>
    </row>
    <row r="127" spans="5:23">
      <c r="E127">
        <v>4.4932999999999996</v>
      </c>
      <c r="F127">
        <v>4.7237</v>
      </c>
      <c r="G127" s="1">
        <f t="shared" si="8"/>
        <v>4.6084999999999994</v>
      </c>
      <c r="H127">
        <v>30955980000</v>
      </c>
      <c r="I127">
        <v>4.3400000000000001E-2</v>
      </c>
      <c r="J127" s="1">
        <f t="shared" si="13"/>
        <v>0.23040000000000038</v>
      </c>
      <c r="L127">
        <f>IF(G127*1000000&gt;500000,VLOOKUP(G127*1000000,'xsecs on Ni'!$A$2:$B$34,2,TRUE),0)</f>
        <v>2.4109700000000001E-2</v>
      </c>
      <c r="M127">
        <f>IF(G127*1000000&gt;6509400,VLOOKUP(G127*1000000,'xsecs on Ni'!$D$2:$E$12,2,TRUE),0)</f>
        <v>0</v>
      </c>
      <c r="N127">
        <f>IF(G127*1000000&gt;500000,VLOOKUP(G127*1000000,'xsecs on Ni'!$G$2:$H$31,2,TRUE),0)</f>
        <v>0.40554000000000001</v>
      </c>
      <c r="O127">
        <f>IF(G127*1000000&gt;8313300,VLOOKUP(G127*1000000,'xsecs on Ni'!$J$2:$K$13,2,TRUE),0)</f>
        <v>0</v>
      </c>
      <c r="P127">
        <f>IF(G127*1000000&gt;4500000,VLOOKUP(G127*1000000,'xsecs on Ni'!$M$2:$N$119,2,TRUE),0)</f>
        <v>2.3278999999999999E-3</v>
      </c>
      <c r="Q127">
        <f>IF(G127*1000000&gt;6396900,VLOOKUP(G127*1000000,'xsecs on Ni'!$P$2:$Q$12,2,TRUE),0)</f>
        <v>0</v>
      </c>
      <c r="R127">
        <f>IF(G127*1000000&gt;2076400,VLOOKUP(G127*1000000,'xsecs on Ni'!$S$2:$T$26,2,TRUE),0)</f>
        <v>2.1825E-3</v>
      </c>
      <c r="S127">
        <f>IF(G127*1000000&gt;9693400,VLOOKUP(G127*1000000,'xsecs on Ni'!$V$2:$W$11,2,TRUE),0)</f>
        <v>0</v>
      </c>
      <c r="T127">
        <f t="shared" si="9"/>
        <v>90425.622542741956</v>
      </c>
      <c r="U127">
        <f t="shared" si="10"/>
        <v>22666.374260262732</v>
      </c>
      <c r="V127">
        <f t="shared" si="11"/>
        <v>1521014.6524421114</v>
      </c>
      <c r="W127">
        <f t="shared" si="12"/>
        <v>21250.63869711904</v>
      </c>
    </row>
    <row r="128" spans="5:23">
      <c r="E128">
        <v>4.7237</v>
      </c>
      <c r="F128">
        <v>4.9659000000000004</v>
      </c>
      <c r="G128" s="1">
        <f t="shared" si="8"/>
        <v>4.8448000000000002</v>
      </c>
      <c r="H128">
        <v>30902040000</v>
      </c>
      <c r="I128">
        <v>3.1199999999999999E-2</v>
      </c>
      <c r="J128" s="1">
        <f t="shared" si="13"/>
        <v>0.24220000000000041</v>
      </c>
      <c r="L128">
        <f>IF(G128*1000000&gt;500000,VLOOKUP(G128*1000000,'xsecs on Ni'!$A$2:$B$34,2,TRUE),0)</f>
        <v>2.4109700000000001E-2</v>
      </c>
      <c r="M128">
        <f>IF(G128*1000000&gt;6509400,VLOOKUP(G128*1000000,'xsecs on Ni'!$D$2:$E$12,2,TRUE),0)</f>
        <v>0</v>
      </c>
      <c r="N128">
        <f>IF(G128*1000000&gt;500000,VLOOKUP(G128*1000000,'xsecs on Ni'!$G$2:$H$31,2,TRUE),0)</f>
        <v>0.40554000000000001</v>
      </c>
      <c r="O128">
        <f>IF(G128*1000000&gt;8313300,VLOOKUP(G128*1000000,'xsecs on Ni'!$J$2:$K$13,2,TRUE),0)</f>
        <v>0</v>
      </c>
      <c r="P128">
        <f>IF(G128*1000000&gt;4500000,VLOOKUP(G128*1000000,'xsecs on Ni'!$M$2:$N$119,2,TRUE),0)</f>
        <v>2.3278999999999999E-3</v>
      </c>
      <c r="Q128">
        <f>IF(G128*1000000&gt;6396900,VLOOKUP(G128*1000000,'xsecs on Ni'!$P$2:$Q$12,2,TRUE),0)</f>
        <v>0</v>
      </c>
      <c r="R128">
        <f>IF(G128*1000000&gt;2076400,VLOOKUP(G128*1000000,'xsecs on Ni'!$S$2:$T$26,2,TRUE),0)</f>
        <v>2.1825E-3</v>
      </c>
      <c r="S128">
        <f>IF(G128*1000000&gt;9693400,VLOOKUP(G128*1000000,'xsecs on Ni'!$V$2:$W$11,2,TRUE),0)</f>
        <v>0</v>
      </c>
      <c r="T128">
        <f t="shared" si="9"/>
        <v>90268.058218176709</v>
      </c>
      <c r="U128">
        <f t="shared" si="10"/>
        <v>22626.878685333479</v>
      </c>
      <c r="V128">
        <f t="shared" si="11"/>
        <v>1518364.3234797358</v>
      </c>
      <c r="W128">
        <f t="shared" si="12"/>
        <v>21213.610005043309</v>
      </c>
    </row>
    <row r="129" spans="5:23">
      <c r="E129">
        <v>4.9659000000000004</v>
      </c>
      <c r="F129">
        <v>5.2205000000000004</v>
      </c>
      <c r="G129" s="1">
        <f t="shared" si="8"/>
        <v>5.0932000000000004</v>
      </c>
      <c r="H129">
        <v>29577720000</v>
      </c>
      <c r="I129">
        <v>3.4500000000000003E-2</v>
      </c>
      <c r="J129" s="1">
        <f t="shared" si="13"/>
        <v>0.25459999999999994</v>
      </c>
      <c r="L129">
        <f>IF(G129*1000000&gt;500000,VLOOKUP(G129*1000000,'xsecs on Ni'!$A$2:$B$34,2,TRUE),0)</f>
        <v>3.7279699999999999E-2</v>
      </c>
      <c r="M129">
        <f>IF(G129*1000000&gt;6509400,VLOOKUP(G129*1000000,'xsecs on Ni'!$D$2:$E$12,2,TRUE),0)</f>
        <v>0</v>
      </c>
      <c r="N129">
        <f>IF(G129*1000000&gt;500000,VLOOKUP(G129*1000000,'xsecs on Ni'!$G$2:$H$31,2,TRUE),0)</f>
        <v>0.44473000000000001</v>
      </c>
      <c r="O129">
        <f>IF(G129*1000000&gt;8313300,VLOOKUP(G129*1000000,'xsecs on Ni'!$J$2:$K$13,2,TRUE),0)</f>
        <v>0</v>
      </c>
      <c r="P129">
        <f>IF(G129*1000000&gt;4500000,VLOOKUP(G129*1000000,'xsecs on Ni'!$M$2:$N$119,2,TRUE),0)</f>
        <v>5.8550499999999997E-3</v>
      </c>
      <c r="Q129">
        <f>IF(G129*1000000&gt;6396900,VLOOKUP(G129*1000000,'xsecs on Ni'!$P$2:$Q$12,2,TRUE),0)</f>
        <v>0</v>
      </c>
      <c r="R129">
        <f>IF(G129*1000000&gt;2076400,VLOOKUP(G129*1000000,'xsecs on Ni'!$S$2:$T$26,2,TRUE),0)</f>
        <v>7.8758999999999999E-3</v>
      </c>
      <c r="S129">
        <f>IF(G129*1000000&gt;9693400,VLOOKUP(G129*1000000,'xsecs on Ni'!$V$2:$W$11,2,TRUE),0)</f>
        <v>0</v>
      </c>
      <c r="T129">
        <f t="shared" si="9"/>
        <v>133595.62796427199</v>
      </c>
      <c r="U129">
        <f t="shared" si="10"/>
        <v>54471.392691736903</v>
      </c>
      <c r="V129">
        <f t="shared" si="11"/>
        <v>1593735.5618352799</v>
      </c>
      <c r="W129">
        <f t="shared" si="12"/>
        <v>73272.003091493782</v>
      </c>
    </row>
    <row r="130" spans="5:23">
      <c r="E130">
        <v>5.2205000000000004</v>
      </c>
      <c r="F130">
        <v>5.4881000000000002</v>
      </c>
      <c r="G130" s="1">
        <f t="shared" si="8"/>
        <v>5.3543000000000003</v>
      </c>
      <c r="H130">
        <v>28742580000</v>
      </c>
      <c r="I130">
        <v>4.5100000000000001E-2</v>
      </c>
      <c r="J130" s="1">
        <f t="shared" si="13"/>
        <v>0.26759999999999984</v>
      </c>
      <c r="L130">
        <f>IF(G130*1000000&gt;500000,VLOOKUP(G130*1000000,'xsecs on Ni'!$A$2:$B$34,2,TRUE),0)</f>
        <v>3.7279699999999999E-2</v>
      </c>
      <c r="M130">
        <f>IF(G130*1000000&gt;6509400,VLOOKUP(G130*1000000,'xsecs on Ni'!$D$2:$E$12,2,TRUE),0)</f>
        <v>0</v>
      </c>
      <c r="N130">
        <f>IF(G130*1000000&gt;500000,VLOOKUP(G130*1000000,'xsecs on Ni'!$G$2:$H$31,2,TRUE),0)</f>
        <v>0.44473000000000001</v>
      </c>
      <c r="O130">
        <f>IF(G130*1000000&gt;8313300,VLOOKUP(G130*1000000,'xsecs on Ni'!$J$2:$K$13,2,TRUE),0)</f>
        <v>0</v>
      </c>
      <c r="P130">
        <f>IF(G130*1000000&gt;4500000,VLOOKUP(G130*1000000,'xsecs on Ni'!$M$2:$N$119,2,TRUE),0)</f>
        <v>5.8550499999999997E-3</v>
      </c>
      <c r="Q130">
        <f>IF(G130*1000000&gt;6396900,VLOOKUP(G130*1000000,'xsecs on Ni'!$P$2:$Q$12,2,TRUE),0)</f>
        <v>0</v>
      </c>
      <c r="R130">
        <f>IF(G130*1000000&gt;2076400,VLOOKUP(G130*1000000,'xsecs on Ni'!$S$2:$T$26,2,TRUE),0)</f>
        <v>7.8758999999999999E-3</v>
      </c>
      <c r="S130">
        <f>IF(G130*1000000&gt;9693400,VLOOKUP(G130*1000000,'xsecs on Ni'!$V$2:$W$11,2,TRUE),0)</f>
        <v>0</v>
      </c>
      <c r="T130">
        <f t="shared" si="9"/>
        <v>129823.49634837726</v>
      </c>
      <c r="U130">
        <f t="shared" si="10"/>
        <v>52933.368838222254</v>
      </c>
      <c r="V130">
        <f t="shared" si="11"/>
        <v>1548735.7336838499</v>
      </c>
      <c r="W130">
        <f t="shared" si="12"/>
        <v>71203.135691916337</v>
      </c>
    </row>
    <row r="131" spans="5:23">
      <c r="E131">
        <v>5.4881000000000002</v>
      </c>
      <c r="F131">
        <v>5.7694999999999999</v>
      </c>
      <c r="G131" s="1">
        <f t="shared" si="8"/>
        <v>5.6288</v>
      </c>
      <c r="H131">
        <v>26750520000</v>
      </c>
      <c r="I131">
        <v>4.0099999999999997E-2</v>
      </c>
      <c r="J131" s="1">
        <f t="shared" ref="J131:J152" si="14">F131-E131</f>
        <v>0.28139999999999965</v>
      </c>
      <c r="L131">
        <f>IF(G131*1000000&gt;500000,VLOOKUP(G131*1000000,'xsecs on Ni'!$A$2:$B$34,2,TRUE),0)</f>
        <v>5.0001900000000002E-2</v>
      </c>
      <c r="M131">
        <f>IF(G131*1000000&gt;6509400,VLOOKUP(G131*1000000,'xsecs on Ni'!$D$2:$E$12,2,TRUE),0)</f>
        <v>0</v>
      </c>
      <c r="N131">
        <f>IF(G131*1000000&gt;500000,VLOOKUP(G131*1000000,'xsecs on Ni'!$G$2:$H$31,2,TRUE),0)</f>
        <v>0.51163000000000003</v>
      </c>
      <c r="O131">
        <f>IF(G131*1000000&gt;8313300,VLOOKUP(G131*1000000,'xsecs on Ni'!$J$2:$K$13,2,TRUE),0)</f>
        <v>0</v>
      </c>
      <c r="P131">
        <f>IF(G131*1000000&gt;4500000,VLOOKUP(G131*1000000,'xsecs on Ni'!$M$2:$N$119,2,TRUE),0)</f>
        <v>1.2309199999999999E-2</v>
      </c>
      <c r="Q131">
        <f>IF(G131*1000000&gt;6396900,VLOOKUP(G131*1000000,'xsecs on Ni'!$P$2:$Q$12,2,TRUE),0)</f>
        <v>0</v>
      </c>
      <c r="R131">
        <f>IF(G131*1000000&gt;2076400,VLOOKUP(G131*1000000,'xsecs on Ni'!$S$2:$T$26,2,TRUE),0)</f>
        <v>1.4999999999999999E-2</v>
      </c>
      <c r="S131">
        <f>IF(G131*1000000&gt;9693400,VLOOKUP(G131*1000000,'xsecs on Ni'!$V$2:$W$11,2,TRUE),0)</f>
        <v>0</v>
      </c>
      <c r="T131">
        <f t="shared" si="9"/>
        <v>162059.27041540458</v>
      </c>
      <c r="U131">
        <f t="shared" si="10"/>
        <v>103570.30007036131</v>
      </c>
      <c r="V131">
        <f t="shared" si="11"/>
        <v>1658224.6779149084</v>
      </c>
      <c r="W131">
        <f t="shared" si="12"/>
        <v>126210.84238256098</v>
      </c>
    </row>
    <row r="132" spans="5:23">
      <c r="E132">
        <v>5.7694999999999999</v>
      </c>
      <c r="F132">
        <v>6.0652999999999997</v>
      </c>
      <c r="G132" s="1">
        <f t="shared" ref="G132:G152" si="15">AVERAGE(E132,F132)</f>
        <v>5.9173999999999998</v>
      </c>
      <c r="H132">
        <v>26964420000</v>
      </c>
      <c r="I132">
        <v>3.3700000000000001E-2</v>
      </c>
      <c r="J132" s="1">
        <f t="shared" si="14"/>
        <v>0.29579999999999984</v>
      </c>
      <c r="L132">
        <f>IF(G132*1000000&gt;500000,VLOOKUP(G132*1000000,'xsecs on Ni'!$A$2:$B$34,2,TRUE),0)</f>
        <v>5.0001900000000002E-2</v>
      </c>
      <c r="M132">
        <f>IF(G132*1000000&gt;6509400,VLOOKUP(G132*1000000,'xsecs on Ni'!$D$2:$E$12,2,TRUE),0)</f>
        <v>0</v>
      </c>
      <c r="N132">
        <f>IF(G132*1000000&gt;500000,VLOOKUP(G132*1000000,'xsecs on Ni'!$G$2:$H$31,2,TRUE),0)</f>
        <v>0.51163000000000003</v>
      </c>
      <c r="O132">
        <f>IF(G132*1000000&gt;8313300,VLOOKUP(G132*1000000,'xsecs on Ni'!$J$2:$K$13,2,TRUE),0)</f>
        <v>0</v>
      </c>
      <c r="P132">
        <f>IF(G132*1000000&gt;4500000,VLOOKUP(G132*1000000,'xsecs on Ni'!$M$2:$N$119,2,TRUE),0)</f>
        <v>1.2309199999999999E-2</v>
      </c>
      <c r="Q132">
        <f>IF(G132*1000000&gt;6396900,VLOOKUP(G132*1000000,'xsecs on Ni'!$P$2:$Q$12,2,TRUE),0)</f>
        <v>0</v>
      </c>
      <c r="R132">
        <f>IF(G132*1000000&gt;2076400,VLOOKUP(G132*1000000,'xsecs on Ni'!$S$2:$T$26,2,TRUE),0)</f>
        <v>1.4999999999999999E-2</v>
      </c>
      <c r="S132">
        <f>IF(G132*1000000&gt;9693400,VLOOKUP(G132*1000000,'xsecs on Ni'!$V$2:$W$11,2,TRUE),0)</f>
        <v>0</v>
      </c>
      <c r="T132">
        <f t="shared" ref="T132:T152" si="16">(8.9/58)*0.26223*6.022E+23*0.005*H132*(L132+M132)*1E-24</f>
        <v>163355.11355945768</v>
      </c>
      <c r="U132">
        <f t="shared" ref="U132:U152" si="17">(8.9/58)*0.68077*6.022E+23*0.005*H132*(P132+Q132)*1E-24</f>
        <v>104398.45919343819</v>
      </c>
      <c r="V132">
        <f t="shared" ref="V132:V152" si="18">(8.9/58)*0.26223*6.022E+23*0.005*H132*(N132+O132)*1E-24</f>
        <v>1671484.018615799</v>
      </c>
      <c r="W132">
        <f t="shared" ref="W132:W152" si="19">(8.9/58)*0.68077*6.022E+23*0.005*H132*(R132+S132)*1E-24</f>
        <v>127220.03768738608</v>
      </c>
    </row>
    <row r="133" spans="5:23">
      <c r="E133">
        <v>6.0652999999999997</v>
      </c>
      <c r="F133">
        <v>6.3762999999999996</v>
      </c>
      <c r="G133" s="1">
        <f t="shared" si="15"/>
        <v>6.2207999999999997</v>
      </c>
      <c r="H133">
        <v>32057100000</v>
      </c>
      <c r="I133">
        <v>4.9700000000000001E-2</v>
      </c>
      <c r="J133" s="1">
        <f t="shared" si="14"/>
        <v>0.31099999999999994</v>
      </c>
      <c r="L133">
        <f>IF(G133*1000000&gt;500000,VLOOKUP(G133*1000000,'xsecs on Ni'!$A$2:$B$34,2,TRUE),0)</f>
        <v>5.0001900000000002E-2</v>
      </c>
      <c r="M133">
        <f>IF(G133*1000000&gt;6509400,VLOOKUP(G133*1000000,'xsecs on Ni'!$D$2:$E$12,2,TRUE),0)</f>
        <v>0</v>
      </c>
      <c r="N133">
        <f>IF(G133*1000000&gt;500000,VLOOKUP(G133*1000000,'xsecs on Ni'!$G$2:$H$31,2,TRUE),0)</f>
        <v>0.57999999999999996</v>
      </c>
      <c r="O133">
        <f>IF(G133*1000000&gt;8313300,VLOOKUP(G133*1000000,'xsecs on Ni'!$J$2:$K$13,2,TRUE),0)</f>
        <v>0</v>
      </c>
      <c r="P133">
        <f>IF(G133*1000000&gt;4500000,VLOOKUP(G133*1000000,'xsecs on Ni'!$M$2:$N$119,2,TRUE),0)</f>
        <v>2.32756E-2</v>
      </c>
      <c r="Q133">
        <f>IF(G133*1000000&gt;6396900,VLOOKUP(G133*1000000,'xsecs on Ni'!$P$2:$Q$12,2,TRUE),0)</f>
        <v>0</v>
      </c>
      <c r="R133">
        <f>IF(G133*1000000&gt;2076400,VLOOKUP(G133*1000000,'xsecs on Ni'!$S$2:$T$26,2,TRUE),0)</f>
        <v>2.35E-2</v>
      </c>
      <c r="S133">
        <f>IF(G133*1000000&gt;9693400,VLOOKUP(G133*1000000,'xsecs on Ni'!$V$2:$W$11,2,TRUE),0)</f>
        <v>0</v>
      </c>
      <c r="T133">
        <f t="shared" si="16"/>
        <v>194207.44858917384</v>
      </c>
      <c r="U133">
        <f t="shared" si="17"/>
        <v>234692.00475041772</v>
      </c>
      <c r="V133">
        <f t="shared" si="18"/>
        <v>2252720.8002440068</v>
      </c>
      <c r="W133">
        <f t="shared" si="19"/>
        <v>236954.6697672591</v>
      </c>
    </row>
    <row r="134" spans="5:23">
      <c r="E134">
        <v>6.3762999999999996</v>
      </c>
      <c r="F134">
        <v>6.5923999999999996</v>
      </c>
      <c r="G134" s="1">
        <f t="shared" si="15"/>
        <v>6.4843499999999992</v>
      </c>
      <c r="H134">
        <v>20655300000</v>
      </c>
      <c r="I134">
        <v>3.4799999999999998E-2</v>
      </c>
      <c r="J134" s="1">
        <f t="shared" si="14"/>
        <v>0.21609999999999996</v>
      </c>
      <c r="L134">
        <f>IF(G134*1000000&gt;500000,VLOOKUP(G134*1000000,'xsecs on Ni'!$A$2:$B$34,2,TRUE),0)</f>
        <v>5.0001900000000002E-2</v>
      </c>
      <c r="M134">
        <f>IF(G134*1000000&gt;6509400,VLOOKUP(G134*1000000,'xsecs on Ni'!$D$2:$E$12,2,TRUE),0)</f>
        <v>0</v>
      </c>
      <c r="N134">
        <f>IF(G134*1000000&gt;500000,VLOOKUP(G134*1000000,'xsecs on Ni'!$G$2:$H$31,2,TRUE),0)</f>
        <v>0.57999999999999996</v>
      </c>
      <c r="O134">
        <f>IF(G134*1000000&gt;8313300,VLOOKUP(G134*1000000,'xsecs on Ni'!$J$2:$K$13,2,TRUE),0)</f>
        <v>0</v>
      </c>
      <c r="P134">
        <f>IF(G134*1000000&gt;4500000,VLOOKUP(G134*1000000,'xsecs on Ni'!$M$2:$N$119,2,TRUE),0)</f>
        <v>2.32756E-2</v>
      </c>
      <c r="Q134">
        <f>IF(G134*1000000&gt;6396900,VLOOKUP(G134*1000000,'xsecs on Ni'!$P$2:$Q$12,2,TRUE),0)</f>
        <v>0</v>
      </c>
      <c r="R134">
        <f>IF(G134*1000000&gt;2076400,VLOOKUP(G134*1000000,'xsecs on Ni'!$S$2:$T$26,2,TRUE),0)</f>
        <v>2.35E-2</v>
      </c>
      <c r="S134">
        <f>IF(G134*1000000&gt;9693400,VLOOKUP(G134*1000000,'xsecs on Ni'!$V$2:$W$11,2,TRUE),0)</f>
        <v>0</v>
      </c>
      <c r="T134">
        <f t="shared" si="16"/>
        <v>125133.37491051786</v>
      </c>
      <c r="U134">
        <f t="shared" si="17"/>
        <v>151218.7242676756</v>
      </c>
      <c r="V134">
        <f t="shared" si="18"/>
        <v>1451491.9922663008</v>
      </c>
      <c r="W134">
        <f t="shared" si="19"/>
        <v>152676.62360112634</v>
      </c>
    </row>
    <row r="135" spans="5:23">
      <c r="E135">
        <v>6.5923999999999996</v>
      </c>
      <c r="F135">
        <v>6.7031999999999998</v>
      </c>
      <c r="G135" s="1">
        <f t="shared" si="15"/>
        <v>6.6478000000000002</v>
      </c>
      <c r="H135">
        <v>10767540000</v>
      </c>
      <c r="I135">
        <v>6.3799999999999996E-2</v>
      </c>
      <c r="J135" s="1">
        <f t="shared" si="14"/>
        <v>0.11080000000000023</v>
      </c>
      <c r="L135">
        <f>IF(G135*1000000&gt;500000,VLOOKUP(G135*1000000,'xsecs on Ni'!$A$2:$B$34,2,TRUE),0)</f>
        <v>7.39422E-2</v>
      </c>
      <c r="M135">
        <f>IF(G135*1000000&gt;6509400,VLOOKUP(G135*1000000,'xsecs on Ni'!$D$2:$E$12,2,TRUE),0)</f>
        <v>0</v>
      </c>
      <c r="N135">
        <f>IF(G135*1000000&gt;500000,VLOOKUP(G135*1000000,'xsecs on Ni'!$G$2:$H$31,2,TRUE),0)</f>
        <v>0.60599999999999998</v>
      </c>
      <c r="O135">
        <f>IF(G135*1000000&gt;8313300,VLOOKUP(G135*1000000,'xsecs on Ni'!$J$2:$K$13,2,TRUE),0)</f>
        <v>0</v>
      </c>
      <c r="P135">
        <f>IF(G135*1000000&gt;4500000,VLOOKUP(G135*1000000,'xsecs on Ni'!$M$2:$N$119,2,TRUE),0)</f>
        <v>2.32756E-2</v>
      </c>
      <c r="Q135">
        <f>IF(G135*1000000&gt;6396900,VLOOKUP(G135*1000000,'xsecs on Ni'!$P$2:$Q$12,2,TRUE),0)</f>
        <v>0</v>
      </c>
      <c r="R135">
        <f>IF(G135*1000000&gt;2076400,VLOOKUP(G135*1000000,'xsecs on Ni'!$S$2:$T$26,2,TRUE),0)</f>
        <v>3.4000000000000002E-2</v>
      </c>
      <c r="S135">
        <f>IF(G135*1000000&gt;9693400,VLOOKUP(G135*1000000,'xsecs on Ni'!$V$2:$W$11,2,TRUE),0)</f>
        <v>0</v>
      </c>
      <c r="T135">
        <f t="shared" si="16"/>
        <v>96463.719865564286</v>
      </c>
      <c r="U135">
        <f t="shared" si="17"/>
        <v>78829.823933865293</v>
      </c>
      <c r="V135">
        <f t="shared" si="18"/>
        <v>790577.15673231182</v>
      </c>
      <c r="W135">
        <f t="shared" si="19"/>
        <v>115151.2319231908</v>
      </c>
    </row>
    <row r="136" spans="5:23">
      <c r="E136">
        <v>6.7031999999999998</v>
      </c>
      <c r="F136">
        <v>7.0468999999999999</v>
      </c>
      <c r="G136" s="1">
        <f t="shared" si="15"/>
        <v>6.8750499999999999</v>
      </c>
      <c r="H136">
        <v>33215880000</v>
      </c>
      <c r="I136">
        <v>3.3500000000000002E-2</v>
      </c>
      <c r="J136" s="1">
        <f t="shared" si="14"/>
        <v>0.34370000000000012</v>
      </c>
      <c r="L136">
        <f>IF(G136*1000000&gt;500000,VLOOKUP(G136*1000000,'xsecs on Ni'!$A$2:$B$34,2,TRUE),0)</f>
        <v>7.39422E-2</v>
      </c>
      <c r="M136">
        <f>IF(G136*1000000&gt;6509400,VLOOKUP(G136*1000000,'xsecs on Ni'!$D$2:$E$12,2,TRUE),0)</f>
        <v>0</v>
      </c>
      <c r="N136">
        <f>IF(G136*1000000&gt;500000,VLOOKUP(G136*1000000,'xsecs on Ni'!$G$2:$H$31,2,TRUE),0)</f>
        <v>0.60599999999999998</v>
      </c>
      <c r="O136">
        <f>IF(G136*1000000&gt;8313300,VLOOKUP(G136*1000000,'xsecs on Ni'!$J$2:$K$13,2,TRUE),0)</f>
        <v>0</v>
      </c>
      <c r="P136">
        <f>IF(G136*1000000&gt;4500000,VLOOKUP(G136*1000000,'xsecs on Ni'!$M$2:$N$119,2,TRUE),0)</f>
        <v>3.69535E-2</v>
      </c>
      <c r="Q136">
        <f>IF(G136*1000000&gt;6396900,VLOOKUP(G136*1000000,'xsecs on Ni'!$P$2:$Q$12,2,TRUE),0)</f>
        <v>0</v>
      </c>
      <c r="R136">
        <f>IF(G136*1000000&gt;2076400,VLOOKUP(G136*1000000,'xsecs on Ni'!$S$2:$T$26,2,TRUE),0)</f>
        <v>3.4000000000000002E-2</v>
      </c>
      <c r="S136">
        <f>IF(G136*1000000&gt;9693400,VLOOKUP(G136*1000000,'xsecs on Ni'!$V$2:$W$11,2,TRUE),0)</f>
        <v>0</v>
      </c>
      <c r="T136">
        <f t="shared" si="16"/>
        <v>297572.82939354755</v>
      </c>
      <c r="U136">
        <f t="shared" si="17"/>
        <v>386077.52355270804</v>
      </c>
      <c r="V136">
        <f t="shared" si="18"/>
        <v>2438785.0863578557</v>
      </c>
      <c r="W136">
        <f t="shared" si="19"/>
        <v>355220.36615725368</v>
      </c>
    </row>
    <row r="137" spans="5:23">
      <c r="E137">
        <v>7.0468999999999999</v>
      </c>
      <c r="F137">
        <v>7.4081999999999999</v>
      </c>
      <c r="G137" s="1">
        <f t="shared" si="15"/>
        <v>7.2275499999999999</v>
      </c>
      <c r="H137">
        <v>32164980000</v>
      </c>
      <c r="I137">
        <v>3.0099999999999998E-2</v>
      </c>
      <c r="J137" s="1">
        <f t="shared" si="14"/>
        <v>0.36129999999999995</v>
      </c>
      <c r="L137">
        <f>IF(G137*1000000&gt;500000,VLOOKUP(G137*1000000,'xsecs on Ni'!$A$2:$B$34,2,TRUE),0)</f>
        <v>8.2295999999999994E-2</v>
      </c>
      <c r="M137">
        <f>IF(G137*1000000&gt;6509400,VLOOKUP(G137*1000000,'xsecs on Ni'!$D$2:$E$12,2,TRUE),0)</f>
        <v>0</v>
      </c>
      <c r="N137">
        <f>IF(G137*1000000&gt;500000,VLOOKUP(G137*1000000,'xsecs on Ni'!$G$2:$H$31,2,TRUE),0)</f>
        <v>0.61499999999999999</v>
      </c>
      <c r="O137">
        <f>IF(G137*1000000&gt;8313300,VLOOKUP(G137*1000000,'xsecs on Ni'!$J$2:$K$13,2,TRUE),0)</f>
        <v>0</v>
      </c>
      <c r="P137">
        <f>IF(G137*1000000&gt;4500000,VLOOKUP(G137*1000000,'xsecs on Ni'!$M$2:$N$119,2,TRUE),0)</f>
        <v>4.5260300000000003E-2</v>
      </c>
      <c r="Q137">
        <f>IF(G137*1000000&gt;6396900,VLOOKUP(G137*1000000,'xsecs on Ni'!$P$2:$Q$12,2,TRUE),0)</f>
        <v>0</v>
      </c>
      <c r="R137">
        <f>IF(G137*1000000&gt;2076400,VLOOKUP(G137*1000000,'xsecs on Ni'!$S$2:$T$26,2,TRUE),0)</f>
        <v>4.3999999999999997E-2</v>
      </c>
      <c r="S137">
        <f>IF(G137*1000000&gt;9693400,VLOOKUP(G137*1000000,'xsecs on Ni'!$V$2:$W$11,2,TRUE),0)</f>
        <v>0</v>
      </c>
      <c r="T137">
        <f t="shared" si="16"/>
        <v>320713.4370240189</v>
      </c>
      <c r="U137">
        <f t="shared" si="17"/>
        <v>457903.4247161083</v>
      </c>
      <c r="V137">
        <f t="shared" si="18"/>
        <v>2396699.2778479098</v>
      </c>
      <c r="W137">
        <f t="shared" si="19"/>
        <v>445152.83123418898</v>
      </c>
    </row>
    <row r="138" spans="5:23">
      <c r="E138">
        <v>7.4081999999999999</v>
      </c>
      <c r="F138">
        <v>7.7880000000000003</v>
      </c>
      <c r="G138" s="1">
        <f t="shared" si="15"/>
        <v>7.5981000000000005</v>
      </c>
      <c r="H138">
        <v>32473740000</v>
      </c>
      <c r="I138">
        <v>2.98E-2</v>
      </c>
      <c r="J138" s="1">
        <f t="shared" si="14"/>
        <v>0.37980000000000036</v>
      </c>
      <c r="L138">
        <f>IF(G138*1000000&gt;500000,VLOOKUP(G138*1000000,'xsecs on Ni'!$A$2:$B$34,2,TRUE),0)</f>
        <v>8.8579699999999997E-2</v>
      </c>
      <c r="M138">
        <f>IF(G138*1000000&gt;6509400,VLOOKUP(G138*1000000,'xsecs on Ni'!$D$2:$E$12,2,TRUE),0)</f>
        <v>0</v>
      </c>
      <c r="N138">
        <f>IF(G138*1000000&gt;500000,VLOOKUP(G138*1000000,'xsecs on Ni'!$G$2:$H$31,2,TRUE),0)</f>
        <v>0.622</v>
      </c>
      <c r="O138">
        <f>IF(G138*1000000&gt;8313300,VLOOKUP(G138*1000000,'xsecs on Ni'!$J$2:$K$13,2,TRUE),0)</f>
        <v>0</v>
      </c>
      <c r="P138">
        <f>IF(G138*1000000&gt;4500000,VLOOKUP(G138*1000000,'xsecs on Ni'!$M$2:$N$119,2,TRUE),0)</f>
        <v>4.5260300000000003E-2</v>
      </c>
      <c r="Q138">
        <f>IF(G138*1000000&gt;6396900,VLOOKUP(G138*1000000,'xsecs on Ni'!$P$2:$Q$12,2,TRUE),0)</f>
        <v>0</v>
      </c>
      <c r="R138">
        <f>IF(G138*1000000&gt;2076400,VLOOKUP(G138*1000000,'xsecs on Ni'!$S$2:$T$26,2,TRUE),0)</f>
        <v>5.6000000000000001E-2</v>
      </c>
      <c r="S138">
        <f>IF(G138*1000000&gt;9693400,VLOOKUP(G138*1000000,'xsecs on Ni'!$V$2:$W$11,2,TRUE),0)</f>
        <v>0</v>
      </c>
      <c r="T138">
        <f t="shared" si="16"/>
        <v>348515.14691181754</v>
      </c>
      <c r="U138">
        <f t="shared" si="17"/>
        <v>462298.95866064512</v>
      </c>
      <c r="V138">
        <f t="shared" si="18"/>
        <v>2447247.1839388767</v>
      </c>
      <c r="W138">
        <f t="shared" si="19"/>
        <v>571996.68771519687</v>
      </c>
    </row>
    <row r="139" spans="5:23">
      <c r="E139">
        <v>7.7880000000000003</v>
      </c>
      <c r="F139">
        <v>8.1873000000000005</v>
      </c>
      <c r="G139" s="1">
        <f t="shared" si="15"/>
        <v>7.9876500000000004</v>
      </c>
      <c r="H139">
        <v>32125920000</v>
      </c>
      <c r="I139">
        <v>2.7699999999999999E-2</v>
      </c>
      <c r="J139" s="1">
        <f t="shared" si="14"/>
        <v>0.39930000000000021</v>
      </c>
      <c r="L139">
        <f>IF(G139*1000000&gt;500000,VLOOKUP(G139*1000000,'xsecs on Ni'!$A$2:$B$34,2,TRUE),0)</f>
        <v>8.8579699999999997E-2</v>
      </c>
      <c r="M139">
        <f>IF(G139*1000000&gt;6509400,VLOOKUP(G139*1000000,'xsecs on Ni'!$D$2:$E$12,2,TRUE),0)</f>
        <v>0</v>
      </c>
      <c r="N139">
        <f>IF(G139*1000000&gt;500000,VLOOKUP(G139*1000000,'xsecs on Ni'!$G$2:$H$31,2,TRUE),0)</f>
        <v>0.622</v>
      </c>
      <c r="O139">
        <f>IF(G139*1000000&gt;8313300,VLOOKUP(G139*1000000,'xsecs on Ni'!$J$2:$K$13,2,TRUE),0)</f>
        <v>0</v>
      </c>
      <c r="P139">
        <f>IF(G139*1000000&gt;4500000,VLOOKUP(G139*1000000,'xsecs on Ni'!$M$2:$N$119,2,TRUE),0)</f>
        <v>5.2394000000000003E-2</v>
      </c>
      <c r="Q139">
        <f>IF(G139*1000000&gt;6396900,VLOOKUP(G139*1000000,'xsecs on Ni'!$P$2:$Q$12,2,TRUE),0)</f>
        <v>0</v>
      </c>
      <c r="R139">
        <f>IF(G139*1000000&gt;2076400,VLOOKUP(G139*1000000,'xsecs on Ni'!$S$2:$T$26,2,TRUE),0)</f>
        <v>5.6000000000000001E-2</v>
      </c>
      <c r="S139">
        <f>IF(G139*1000000&gt;9693400,VLOOKUP(G139*1000000,'xsecs on Ni'!$V$2:$W$11,2,TRUE),0)</f>
        <v>0</v>
      </c>
      <c r="T139">
        <f t="shared" si="16"/>
        <v>344782.26802571234</v>
      </c>
      <c r="U139">
        <f t="shared" si="17"/>
        <v>529432.14576868177</v>
      </c>
      <c r="V139">
        <f t="shared" si="18"/>
        <v>2421035.1887847115</v>
      </c>
      <c r="W139">
        <f t="shared" si="19"/>
        <v>565870.14091396297</v>
      </c>
    </row>
    <row r="140" spans="5:23">
      <c r="E140">
        <v>8.1873000000000005</v>
      </c>
      <c r="F140">
        <v>8.6071000000000009</v>
      </c>
      <c r="G140" s="1">
        <f t="shared" si="15"/>
        <v>8.3972000000000016</v>
      </c>
      <c r="H140">
        <v>35105640000</v>
      </c>
      <c r="I140">
        <v>3.6900000000000002E-2</v>
      </c>
      <c r="J140" s="1">
        <f t="shared" si="14"/>
        <v>0.4198000000000004</v>
      </c>
      <c r="L140">
        <f>IF(G140*1000000&gt;500000,VLOOKUP(G140*1000000,'xsecs on Ni'!$A$2:$B$34,2,TRUE),0)</f>
        <v>9.2418200000000006E-2</v>
      </c>
      <c r="M140">
        <f>IF(G140*1000000&gt;6509400,VLOOKUP(G140*1000000,'xsecs on Ni'!$D$2:$E$12,2,TRUE),0)</f>
        <v>0</v>
      </c>
      <c r="N140">
        <f>IF(G140*1000000&gt;500000,VLOOKUP(G140*1000000,'xsecs on Ni'!$G$2:$H$31,2,TRUE),0)</f>
        <v>0.627</v>
      </c>
      <c r="O140">
        <f>IF(G140*1000000&gt;8313300,VLOOKUP(G140*1000000,'xsecs on Ni'!$J$2:$K$13,2,TRUE),0)</f>
        <v>0</v>
      </c>
      <c r="P140">
        <f>IF(G140*1000000&gt;4500000,VLOOKUP(G140*1000000,'xsecs on Ni'!$M$2:$N$119,2,TRUE),0)</f>
        <v>5.7993500000000003E-2</v>
      </c>
      <c r="Q140">
        <f>IF(G140*1000000&gt;6396900,VLOOKUP(G140*1000000,'xsecs on Ni'!$P$2:$Q$12,2,TRUE),0)</f>
        <v>0</v>
      </c>
      <c r="R140">
        <f>IF(G140*1000000&gt;2076400,VLOOKUP(G140*1000000,'xsecs on Ni'!$S$2:$T$26,2,TRUE),0)</f>
        <v>6.5000000000000002E-2</v>
      </c>
      <c r="S140">
        <f>IF(G140*1000000&gt;9693400,VLOOKUP(G140*1000000,'xsecs on Ni'!$V$2:$W$11,2,TRUE),0)</f>
        <v>0</v>
      </c>
      <c r="T140">
        <f t="shared" si="16"/>
        <v>393087.78099666908</v>
      </c>
      <c r="U140">
        <f t="shared" si="17"/>
        <v>640367.66234226176</v>
      </c>
      <c r="V140">
        <f t="shared" si="18"/>
        <v>2666856.0812146473</v>
      </c>
      <c r="W140">
        <f t="shared" si="19"/>
        <v>717733.8503840433</v>
      </c>
    </row>
    <row r="141" spans="5:23">
      <c r="E141">
        <v>8.6071000000000009</v>
      </c>
      <c r="F141">
        <v>9.0484000000000009</v>
      </c>
      <c r="G141" s="1">
        <f t="shared" si="15"/>
        <v>8.8277500000000018</v>
      </c>
      <c r="H141">
        <v>32771340000</v>
      </c>
      <c r="I141">
        <v>2.53E-2</v>
      </c>
      <c r="J141" s="1">
        <f t="shared" si="14"/>
        <v>0.44130000000000003</v>
      </c>
      <c r="L141">
        <f>IF(G141*1000000&gt;500000,VLOOKUP(G141*1000000,'xsecs on Ni'!$A$2:$B$34,2,TRUE),0)</f>
        <v>9.42191E-2</v>
      </c>
      <c r="M141">
        <f>IF(G141*1000000&gt;6509400,VLOOKUP(G141*1000000,'xsecs on Ni'!$D$2:$E$12,2,TRUE),0)</f>
        <v>0</v>
      </c>
      <c r="N141">
        <f>IF(G141*1000000&gt;500000,VLOOKUP(G141*1000000,'xsecs on Ni'!$G$2:$H$31,2,TRUE),0)</f>
        <v>0.628</v>
      </c>
      <c r="O141">
        <f>IF(G141*1000000&gt;8313300,VLOOKUP(G141*1000000,'xsecs on Ni'!$J$2:$K$13,2,TRUE),0)</f>
        <v>0</v>
      </c>
      <c r="P141">
        <f>IF(G141*1000000&gt;4500000,VLOOKUP(G141*1000000,'xsecs on Ni'!$M$2:$N$119,2,TRUE),0)</f>
        <v>5.7993500000000003E-2</v>
      </c>
      <c r="Q141">
        <f>IF(G141*1000000&gt;6396900,VLOOKUP(G141*1000000,'xsecs on Ni'!$P$2:$Q$12,2,TRUE),0)</f>
        <v>0</v>
      </c>
      <c r="R141">
        <f>IF(G141*1000000&gt;2076400,VLOOKUP(G141*1000000,'xsecs on Ni'!$S$2:$T$26,2,TRUE),0)</f>
        <v>7.4999999999999997E-2</v>
      </c>
      <c r="S141">
        <f>IF(G141*1000000&gt;9693400,VLOOKUP(G141*1000000,'xsecs on Ni'!$V$2:$W$11,2,TRUE),0)</f>
        <v>0</v>
      </c>
      <c r="T141">
        <f t="shared" si="16"/>
        <v>374100.50528349582</v>
      </c>
      <c r="U141">
        <f t="shared" si="17"/>
        <v>597787.31815239543</v>
      </c>
      <c r="V141">
        <f t="shared" si="18"/>
        <v>2493497.7867336385</v>
      </c>
      <c r="W141">
        <f t="shared" si="19"/>
        <v>773087.48155275418</v>
      </c>
    </row>
    <row r="142" spans="5:23">
      <c r="E142">
        <v>9.0484000000000009</v>
      </c>
      <c r="F142">
        <v>9.5122999999999998</v>
      </c>
      <c r="G142" s="1">
        <f t="shared" si="15"/>
        <v>9.2803500000000003</v>
      </c>
      <c r="H142">
        <v>36708960000</v>
      </c>
      <c r="I142">
        <v>2.4500000000000001E-2</v>
      </c>
      <c r="J142" s="1">
        <f t="shared" si="14"/>
        <v>0.46389999999999887</v>
      </c>
      <c r="L142">
        <f>IF(G142*1000000&gt;500000,VLOOKUP(G142*1000000,'xsecs on Ni'!$A$2:$B$34,2,TRUE),0)</f>
        <v>9.5260200000000003E-2</v>
      </c>
      <c r="M142">
        <f>IF(G142*1000000&gt;6509400,VLOOKUP(G142*1000000,'xsecs on Ni'!$D$2:$E$12,2,TRUE),0)</f>
        <v>0</v>
      </c>
      <c r="N142">
        <f>IF(G142*1000000&gt;500000,VLOOKUP(G142*1000000,'xsecs on Ni'!$G$2:$H$31,2,TRUE),0)</f>
        <v>0.627</v>
      </c>
      <c r="O142">
        <f>IF(G142*1000000&gt;8313300,VLOOKUP(G142*1000000,'xsecs on Ni'!$J$2:$K$13,2,TRUE),0)</f>
        <v>0</v>
      </c>
      <c r="P142">
        <f>IF(G142*1000000&gt;4500000,VLOOKUP(G142*1000000,'xsecs on Ni'!$M$2:$N$119,2,TRUE),0)</f>
        <v>6.1491900000000002E-2</v>
      </c>
      <c r="Q142">
        <f>IF(G142*1000000&gt;6396900,VLOOKUP(G142*1000000,'xsecs on Ni'!$P$2:$Q$12,2,TRUE),0)</f>
        <v>0</v>
      </c>
      <c r="R142">
        <f>IF(G142*1000000&gt;2076400,VLOOKUP(G142*1000000,'xsecs on Ni'!$S$2:$T$26,2,TRUE),0)</f>
        <v>8.3000000000000004E-2</v>
      </c>
      <c r="S142">
        <f>IF(G142*1000000&gt;9693400,VLOOKUP(G142*1000000,'xsecs on Ni'!$V$2:$W$11,2,TRUE),0)</f>
        <v>0</v>
      </c>
      <c r="T142">
        <f t="shared" si="16"/>
        <v>423680.73148450692</v>
      </c>
      <c r="U142">
        <f t="shared" si="17"/>
        <v>710007.8831243969</v>
      </c>
      <c r="V142">
        <f t="shared" si="18"/>
        <v>2788654.8489378132</v>
      </c>
      <c r="W142">
        <f t="shared" si="19"/>
        <v>958348.24260309001</v>
      </c>
    </row>
    <row r="143" spans="5:23">
      <c r="E143">
        <v>9.5122999999999998</v>
      </c>
      <c r="F143">
        <v>10</v>
      </c>
      <c r="G143" s="1">
        <f t="shared" si="15"/>
        <v>9.7561499999999999</v>
      </c>
      <c r="H143">
        <v>36863340000</v>
      </c>
      <c r="I143">
        <v>2.4199999999999999E-2</v>
      </c>
      <c r="J143" s="1">
        <f t="shared" si="14"/>
        <v>0.48770000000000024</v>
      </c>
      <c r="L143">
        <f>IF(G143*1000000&gt;500000,VLOOKUP(G143*1000000,'xsecs on Ni'!$A$2:$B$34,2,TRUE),0)</f>
        <v>9.6818500000000002E-2</v>
      </c>
      <c r="M143">
        <f>IF(G143*1000000&gt;6509400,VLOOKUP(G143*1000000,'xsecs on Ni'!$D$2:$E$12,2,TRUE),0)</f>
        <v>0</v>
      </c>
      <c r="N143">
        <f>IF(G143*1000000&gt;500000,VLOOKUP(G143*1000000,'xsecs on Ni'!$G$2:$H$31,2,TRUE),0)</f>
        <v>0.627</v>
      </c>
      <c r="O143">
        <f>IF(G143*1000000&gt;8313300,VLOOKUP(G143*1000000,'xsecs on Ni'!$J$2:$K$13,2,TRUE),0)</f>
        <v>1.187E-4</v>
      </c>
      <c r="P143">
        <f>IF(G143*1000000&gt;4500000,VLOOKUP(G143*1000000,'xsecs on Ni'!$M$2:$N$119,2,TRUE),0)</f>
        <v>6.1491900000000002E-2</v>
      </c>
      <c r="Q143">
        <f>IF(G143*1000000&gt;6396900,VLOOKUP(G143*1000000,'xsecs on Ni'!$P$2:$Q$12,2,TRUE),0)</f>
        <v>0</v>
      </c>
      <c r="R143">
        <f>IF(G143*1000000&gt;2076400,VLOOKUP(G143*1000000,'xsecs on Ni'!$S$2:$T$26,2,TRUE),0)</f>
        <v>9.2499999999999999E-2</v>
      </c>
      <c r="S143">
        <f>IF(G143*1000000&gt;9693400,VLOOKUP(G143*1000000,'xsecs on Ni'!$V$2:$W$11,2,TRUE),0)</f>
        <v>0</v>
      </c>
      <c r="T143">
        <f t="shared" si="16"/>
        <v>432422.39249882189</v>
      </c>
      <c r="U143">
        <f t="shared" si="17"/>
        <v>712993.83034264413</v>
      </c>
      <c r="V143">
        <f t="shared" si="18"/>
        <v>2800912.724683309</v>
      </c>
      <c r="W143">
        <f t="shared" si="19"/>
        <v>1072530.3545132703</v>
      </c>
    </row>
    <row r="144" spans="5:23">
      <c r="E144">
        <v>10</v>
      </c>
      <c r="F144">
        <v>10.513</v>
      </c>
      <c r="G144" s="1">
        <f t="shared" si="15"/>
        <v>10.256499999999999</v>
      </c>
      <c r="H144">
        <v>42313140000</v>
      </c>
      <c r="I144">
        <v>2.4E-2</v>
      </c>
      <c r="J144" s="1">
        <f t="shared" si="14"/>
        <v>0.5129999999999999</v>
      </c>
      <c r="L144">
        <f>IF(G144*1000000&gt;500000,VLOOKUP(G144*1000000,'xsecs on Ni'!$A$2:$B$34,2,TRUE),0)</f>
        <v>9.8812200000000003E-2</v>
      </c>
      <c r="M144">
        <f>IF(G144*1000000&gt;6509400,VLOOKUP(G144*1000000,'xsecs on Ni'!$D$2:$E$12,2,TRUE),0)</f>
        <v>1.38894E-7</v>
      </c>
      <c r="N144">
        <f>IF(G144*1000000&gt;500000,VLOOKUP(G144*1000000,'xsecs on Ni'!$G$2:$H$31,2,TRUE),0)</f>
        <v>0.61299999999999999</v>
      </c>
      <c r="O144">
        <f>IF(G144*1000000&gt;8313300,VLOOKUP(G144*1000000,'xsecs on Ni'!$J$2:$K$13,2,TRUE),0)</f>
        <v>5.8206000000000004E-3</v>
      </c>
      <c r="P144">
        <f>IF(G144*1000000&gt;4500000,VLOOKUP(G144*1000000,'xsecs on Ni'!$M$2:$N$119,2,TRUE),0)</f>
        <v>6.2964999999999993E-2</v>
      </c>
      <c r="Q144">
        <f>IF(G144*1000000&gt;6396900,VLOOKUP(G144*1000000,'xsecs on Ni'!$P$2:$Q$12,2,TRUE),0)</f>
        <v>5.6237000000000003E-7</v>
      </c>
      <c r="R144">
        <f>IF(G144*1000000&gt;2076400,VLOOKUP(G144*1000000,'xsecs on Ni'!$S$2:$T$26,2,TRUE),0)</f>
        <v>9.2499999999999999E-2</v>
      </c>
      <c r="S144">
        <f>IF(G144*1000000&gt;9693400,VLOOKUP(G144*1000000,'xsecs on Ni'!$V$2:$W$11,2,TRUE),0)</f>
        <v>0</v>
      </c>
      <c r="T144">
        <f t="shared" si="16"/>
        <v>506572.46251006168</v>
      </c>
      <c r="U144">
        <f t="shared" si="17"/>
        <v>838014.47298009391</v>
      </c>
      <c r="V144">
        <f t="shared" si="18"/>
        <v>3172452.7392296004</v>
      </c>
      <c r="W144">
        <f t="shared" si="19"/>
        <v>1231091.0255220945</v>
      </c>
    </row>
    <row r="145" spans="5:23">
      <c r="E145">
        <v>10.513</v>
      </c>
      <c r="F145">
        <v>11.052</v>
      </c>
      <c r="G145" s="1">
        <f t="shared" si="15"/>
        <v>10.782499999999999</v>
      </c>
      <c r="H145">
        <v>50796600000</v>
      </c>
      <c r="I145">
        <v>2.01E-2</v>
      </c>
      <c r="J145" s="1">
        <f t="shared" si="14"/>
        <v>0.5389999999999997</v>
      </c>
      <c r="L145">
        <f>IF(G145*1000000&gt;500000,VLOOKUP(G145*1000000,'xsecs on Ni'!$A$2:$B$34,2,TRUE),0)</f>
        <v>9.8812200000000003E-2</v>
      </c>
      <c r="M145">
        <f>IF(G145*1000000&gt;6509400,VLOOKUP(G145*1000000,'xsecs on Ni'!$D$2:$E$12,2,TRUE),0)</f>
        <v>1.38894E-7</v>
      </c>
      <c r="N145">
        <f>IF(G145*1000000&gt;500000,VLOOKUP(G145*1000000,'xsecs on Ni'!$G$2:$H$31,2,TRUE),0)</f>
        <v>0.60499999999999998</v>
      </c>
      <c r="O145">
        <f>IF(G145*1000000&gt;8313300,VLOOKUP(G145*1000000,'xsecs on Ni'!$J$2:$K$13,2,TRUE),0)</f>
        <v>5.8206000000000004E-3</v>
      </c>
      <c r="P145">
        <f>IF(G145*1000000&gt;4500000,VLOOKUP(G145*1000000,'xsecs on Ni'!$M$2:$N$119,2,TRUE),0)</f>
        <v>6.2964999999999993E-2</v>
      </c>
      <c r="Q145">
        <f>IF(G145*1000000&gt;6396900,VLOOKUP(G145*1000000,'xsecs on Ni'!$P$2:$Q$12,2,TRUE),0)</f>
        <v>5.6237000000000003E-7</v>
      </c>
      <c r="R145">
        <f>IF(G145*1000000&gt;2076400,VLOOKUP(G145*1000000,'xsecs on Ni'!$S$2:$T$26,2,TRUE),0)</f>
        <v>9.2499999999999999E-2</v>
      </c>
      <c r="S145">
        <f>IF(G145*1000000&gt;9693400,VLOOKUP(G145*1000000,'xsecs on Ni'!$V$2:$W$11,2,TRUE),0)</f>
        <v>0</v>
      </c>
      <c r="T145">
        <f>(8.9/58)*0.26223*6.022E+23*0.005*H145*(L145+M145)*1E-24</f>
        <v>608136.35549473751</v>
      </c>
      <c r="U145">
        <f t="shared" si="17"/>
        <v>1006029.9466827713</v>
      </c>
      <c r="V145">
        <f t="shared" si="18"/>
        <v>3759269.5173787088</v>
      </c>
      <c r="W145">
        <f t="shared" si="19"/>
        <v>1477915.3328501647</v>
      </c>
    </row>
    <row r="146" spans="5:23">
      <c r="E146">
        <v>11.052</v>
      </c>
      <c r="F146">
        <v>11.618</v>
      </c>
      <c r="G146" s="1">
        <f t="shared" si="15"/>
        <v>11.335000000000001</v>
      </c>
      <c r="H146">
        <v>59797140000</v>
      </c>
      <c r="I146">
        <v>2.1700000000000001E-2</v>
      </c>
      <c r="J146" s="1">
        <f t="shared" si="14"/>
        <v>0.56600000000000072</v>
      </c>
      <c r="L146">
        <f>IF(G146*1000000&gt;500000,VLOOKUP(G146*1000000,'xsecs on Ni'!$A$2:$B$34,2,TRUE),0)</f>
        <v>9.8812200000000003E-2</v>
      </c>
      <c r="M146">
        <f>IF(G146*1000000&gt;6509400,VLOOKUP(G146*1000000,'xsecs on Ni'!$D$2:$E$12,2,TRUE),0)</f>
        <v>1.6855300000000001E-5</v>
      </c>
      <c r="N146">
        <f>IF(G146*1000000&gt;500000,VLOOKUP(G146*1000000,'xsecs on Ni'!$G$2:$H$31,2,TRUE),0)</f>
        <v>0.60499999999999998</v>
      </c>
      <c r="O146">
        <f>IF(G146*1000000&gt;8313300,VLOOKUP(G146*1000000,'xsecs on Ni'!$J$2:$K$13,2,TRUE),0)</f>
        <v>8.5180000000000006E-2</v>
      </c>
      <c r="P146">
        <f>IF(G146*1000000&gt;4500000,VLOOKUP(G146*1000000,'xsecs on Ni'!$M$2:$N$119,2,TRUE),0)</f>
        <v>6.2964999999999993E-2</v>
      </c>
      <c r="Q146">
        <f>IF(G146*1000000&gt;6396900,VLOOKUP(G146*1000000,'xsecs on Ni'!$P$2:$Q$12,2,TRUE),0)</f>
        <v>1.5957999999999999E-4</v>
      </c>
      <c r="R146">
        <f>IF(G146*1000000&gt;2076400,VLOOKUP(G146*1000000,'xsecs on Ni'!$S$2:$T$26,2,TRUE),0)</f>
        <v>9.2499999999999999E-2</v>
      </c>
      <c r="S146">
        <f>IF(G146*1000000&gt;9693400,VLOOKUP(G146*1000000,'xsecs on Ni'!$V$2:$W$11,2,TRUE),0)</f>
        <v>1.0984000000000001E-4</v>
      </c>
      <c r="T146">
        <f t="shared" si="16"/>
        <v>716011.83431686531</v>
      </c>
      <c r="U146">
        <f t="shared" si="17"/>
        <v>1187277.1023740859</v>
      </c>
      <c r="V146">
        <f t="shared" si="18"/>
        <v>5000321.4774108455</v>
      </c>
      <c r="W146">
        <f t="shared" si="19"/>
        <v>1741849.8861541373</v>
      </c>
    </row>
    <row r="147" spans="5:23">
      <c r="E147">
        <v>11.618</v>
      </c>
      <c r="F147">
        <v>12.214</v>
      </c>
      <c r="G147" s="1">
        <f t="shared" si="15"/>
        <v>11.916</v>
      </c>
      <c r="H147">
        <v>83266620000</v>
      </c>
      <c r="I147">
        <v>2.1499999999999998E-2</v>
      </c>
      <c r="J147" s="1">
        <f t="shared" si="14"/>
        <v>0.59600000000000009</v>
      </c>
      <c r="L147">
        <f>IF(G147*1000000&gt;500000,VLOOKUP(G147*1000000,'xsecs on Ni'!$A$2:$B$34,2,TRUE),0)</f>
        <v>9.8812200000000003E-2</v>
      </c>
      <c r="M147">
        <f>IF(G147*1000000&gt;6509400,VLOOKUP(G147*1000000,'xsecs on Ni'!$D$2:$E$12,2,TRUE),0)</f>
        <v>1.6855300000000001E-5</v>
      </c>
      <c r="N147">
        <f>IF(G147*1000000&gt;500000,VLOOKUP(G147*1000000,'xsecs on Ni'!$G$2:$H$31,2,TRUE),0)</f>
        <v>0.57499999999999996</v>
      </c>
      <c r="O147">
        <f>IF(G147*1000000&gt;8313300,VLOOKUP(G147*1000000,'xsecs on Ni'!$J$2:$K$13,2,TRUE),0)</f>
        <v>8.5180000000000006E-2</v>
      </c>
      <c r="P147">
        <f>IF(G147*1000000&gt;4500000,VLOOKUP(G147*1000000,'xsecs on Ni'!$M$2:$N$119,2,TRUE),0)</f>
        <v>6.2964999999999993E-2</v>
      </c>
      <c r="Q147">
        <f>IF(G147*1000000&gt;6396900,VLOOKUP(G147*1000000,'xsecs on Ni'!$P$2:$Q$12,2,TRUE),0)</f>
        <v>1.5957999999999999E-4</v>
      </c>
      <c r="R147">
        <f>IF(G147*1000000&gt;2076400,VLOOKUP(G147*1000000,'xsecs on Ni'!$S$2:$T$26,2,TRUE),0)</f>
        <v>9.2499999999999999E-2</v>
      </c>
      <c r="S147">
        <f>IF(G147*1000000&gt;9693400,VLOOKUP(G147*1000000,'xsecs on Ni'!$V$2:$W$11,2,TRUE),0)</f>
        <v>1.0984000000000001E-4</v>
      </c>
      <c r="T147">
        <f t="shared" si="16"/>
        <v>997035.73320672836</v>
      </c>
      <c r="U147">
        <f t="shared" si="17"/>
        <v>1653265.5461128091</v>
      </c>
      <c r="V147">
        <f t="shared" si="18"/>
        <v>6660217.9728456633</v>
      </c>
      <c r="W147">
        <f t="shared" si="19"/>
        <v>2425499.8243635031</v>
      </c>
    </row>
    <row r="148" spans="5:23">
      <c r="E148">
        <v>12.214</v>
      </c>
      <c r="F148">
        <v>12.523</v>
      </c>
      <c r="G148" s="1">
        <f t="shared" si="15"/>
        <v>12.368500000000001</v>
      </c>
      <c r="H148">
        <v>52037220000</v>
      </c>
      <c r="I148">
        <v>2.07E-2</v>
      </c>
      <c r="J148" s="1">
        <f t="shared" si="14"/>
        <v>0.30899999999999928</v>
      </c>
      <c r="L148">
        <f>IF(G148*1000000&gt;500000,VLOOKUP(G148*1000000,'xsecs on Ni'!$A$2:$B$34,2,TRUE),0)</f>
        <v>0.108678</v>
      </c>
      <c r="M148">
        <f>IF(G148*1000000&gt;6509400,VLOOKUP(G148*1000000,'xsecs on Ni'!$D$2:$E$12,2,TRUE),0)</f>
        <v>1.5826699999999999E-4</v>
      </c>
      <c r="N148">
        <f>IF(G148*1000000&gt;500000,VLOOKUP(G148*1000000,'xsecs on Ni'!$G$2:$H$31,2,TRUE),0)</f>
        <v>0.55200000000000005</v>
      </c>
      <c r="O148">
        <f>IF(G148*1000000&gt;8313300,VLOOKUP(G148*1000000,'xsecs on Ni'!$J$2:$K$13,2,TRUE),0)</f>
        <v>0.24481</v>
      </c>
      <c r="P148">
        <f>IF(G148*1000000&gt;4500000,VLOOKUP(G148*1000000,'xsecs on Ni'!$M$2:$N$119,2,TRUE),0)</f>
        <v>6.3070000000000001E-2</v>
      </c>
      <c r="Q148">
        <f>IF(G148*1000000&gt;6396900,VLOOKUP(G148*1000000,'xsecs on Ni'!$P$2:$Q$12,2,TRUE),0)</f>
        <v>2.4686999999999999E-3</v>
      </c>
      <c r="R148">
        <f>IF(G148*1000000&gt;2076400,VLOOKUP(G148*1000000,'xsecs on Ni'!$S$2:$T$26,2,TRUE),0)</f>
        <v>0.13500000000000001</v>
      </c>
      <c r="S148">
        <f>IF(G148*1000000&gt;9693400,VLOOKUP(G148*1000000,'xsecs on Ni'!$V$2:$W$11,2,TRUE),0)</f>
        <v>2.1534000000000001E-2</v>
      </c>
      <c r="T148">
        <f t="shared" si="16"/>
        <v>686187.60362868058</v>
      </c>
      <c r="U148">
        <f t="shared" si="17"/>
        <v>1072716.8127942451</v>
      </c>
      <c r="V148">
        <f t="shared" si="18"/>
        <v>5023703.5826244298</v>
      </c>
      <c r="W148">
        <f t="shared" si="19"/>
        <v>2562099.2417294565</v>
      </c>
    </row>
    <row r="149" spans="5:23">
      <c r="E149">
        <v>12.523</v>
      </c>
      <c r="F149">
        <v>12.84</v>
      </c>
      <c r="G149" s="1">
        <f t="shared" si="15"/>
        <v>12.6815</v>
      </c>
      <c r="H149">
        <v>59428860000</v>
      </c>
      <c r="I149">
        <v>2.2200000000000001E-2</v>
      </c>
      <c r="J149" s="1">
        <f t="shared" si="14"/>
        <v>0.31700000000000017</v>
      </c>
      <c r="L149">
        <f>IF(G149*1000000&gt;500000,VLOOKUP(G149*1000000,'xsecs on Ni'!$A$2:$B$34,2,TRUE),0)</f>
        <v>0.108678</v>
      </c>
      <c r="M149">
        <f>IF(G149*1000000&gt;6509400,VLOOKUP(G149*1000000,'xsecs on Ni'!$D$2:$E$12,2,TRUE),0)</f>
        <v>1.5826699999999999E-4</v>
      </c>
      <c r="N149">
        <f>IF(G149*1000000&gt;500000,VLOOKUP(G149*1000000,'xsecs on Ni'!$G$2:$H$31,2,TRUE),0)</f>
        <v>0.51607000000000003</v>
      </c>
      <c r="O149">
        <f>IF(G149*1000000&gt;8313300,VLOOKUP(G149*1000000,'xsecs on Ni'!$J$2:$K$13,2,TRUE),0)</f>
        <v>0.24481</v>
      </c>
      <c r="P149">
        <f>IF(G149*1000000&gt;4500000,VLOOKUP(G149*1000000,'xsecs on Ni'!$M$2:$N$119,2,TRUE),0)</f>
        <v>6.3070000000000001E-2</v>
      </c>
      <c r="Q149">
        <f>IF(G149*1000000&gt;6396900,VLOOKUP(G149*1000000,'xsecs on Ni'!$P$2:$Q$12,2,TRUE),0)</f>
        <v>2.4686999999999999E-3</v>
      </c>
      <c r="R149">
        <f>IF(G149*1000000&gt;2076400,VLOOKUP(G149*1000000,'xsecs on Ni'!$S$2:$T$26,2,TRUE),0)</f>
        <v>0.13500000000000001</v>
      </c>
      <c r="S149">
        <f>IF(G149*1000000&gt;9693400,VLOOKUP(G149*1000000,'xsecs on Ni'!$V$2:$W$11,2,TRUE),0)</f>
        <v>2.1534000000000001E-2</v>
      </c>
      <c r="T149">
        <f t="shared" si="16"/>
        <v>783657.29433248658</v>
      </c>
      <c r="U149">
        <f t="shared" si="17"/>
        <v>1225091.1422092763</v>
      </c>
      <c r="V149">
        <f t="shared" si="18"/>
        <v>5478588.8798602615</v>
      </c>
      <c r="W149">
        <f t="shared" si="19"/>
        <v>2926033.272777563</v>
      </c>
    </row>
    <row r="150" spans="5:23">
      <c r="E150">
        <v>12.84</v>
      </c>
      <c r="F150">
        <v>13.499000000000001</v>
      </c>
      <c r="G150" s="1">
        <f t="shared" si="15"/>
        <v>13.169499999999999</v>
      </c>
      <c r="H150">
        <v>151655100000</v>
      </c>
      <c r="I150">
        <v>1.5699999999999999E-2</v>
      </c>
      <c r="J150" s="1">
        <f t="shared" si="14"/>
        <v>0.6590000000000007</v>
      </c>
      <c r="L150">
        <f>IF(G150*1000000&gt;500000,VLOOKUP(G150*1000000,'xsecs on Ni'!$A$2:$B$34,2,TRUE),0)</f>
        <v>0.113035</v>
      </c>
      <c r="M150">
        <f>IF(G150*1000000&gt;6509400,VLOOKUP(G150*1000000,'xsecs on Ni'!$D$2:$E$12,2,TRUE),0)</f>
        <v>5.8861500000000001E-4</v>
      </c>
      <c r="N150">
        <f>IF(G150*1000000&gt;500000,VLOOKUP(G150*1000000,'xsecs on Ni'!$G$2:$H$31,2,TRUE),0)</f>
        <v>0.47899999999999998</v>
      </c>
      <c r="O150">
        <f>IF(G150*1000000&gt;8313300,VLOOKUP(G150*1000000,'xsecs on Ni'!$J$2:$K$13,2,TRUE),0)</f>
        <v>0.43159999999999998</v>
      </c>
      <c r="P150">
        <f>IF(G150*1000000&gt;4500000,VLOOKUP(G150*1000000,'xsecs on Ni'!$M$2:$N$119,2,TRUE),0)</f>
        <v>6.3070000000000001E-2</v>
      </c>
      <c r="Q150">
        <f>IF(G150*1000000&gt;6396900,VLOOKUP(G150*1000000,'xsecs on Ni'!$P$2:$Q$12,2,TRUE),0)</f>
        <v>4.3968000000000002E-3</v>
      </c>
      <c r="R150">
        <f>IF(G150*1000000&gt;2076400,VLOOKUP(G150*1000000,'xsecs on Ni'!$S$2:$T$26,2,TRUE),0)</f>
        <v>0.14599999999999999</v>
      </c>
      <c r="S150">
        <f>IF(G150*1000000&gt;9693400,VLOOKUP(G150*1000000,'xsecs on Ni'!$V$2:$W$11,2,TRUE),0)</f>
        <v>6.8988999999999995E-2</v>
      </c>
      <c r="T150">
        <f t="shared" si="16"/>
        <v>2087760.9289386384</v>
      </c>
      <c r="U150">
        <f t="shared" si="17"/>
        <v>3218253.9369483846</v>
      </c>
      <c r="V150">
        <f t="shared" si="18"/>
        <v>16731689.991482176</v>
      </c>
      <c r="W150">
        <f t="shared" si="19"/>
        <v>10255254.371788733</v>
      </c>
    </row>
    <row r="151" spans="5:23">
      <c r="E151">
        <v>13.499000000000001</v>
      </c>
      <c r="F151">
        <v>13.84</v>
      </c>
      <c r="G151" s="1">
        <f t="shared" si="15"/>
        <v>13.669499999999999</v>
      </c>
      <c r="H151">
        <v>98371680000</v>
      </c>
      <c r="I151">
        <v>1.2699999999999999E-2</v>
      </c>
      <c r="J151" s="1">
        <f t="shared" si="14"/>
        <v>0.3409999999999993</v>
      </c>
      <c r="L151">
        <f>IF(G151*1000000&gt;500000,VLOOKUP(G151*1000000,'xsecs on Ni'!$A$2:$B$34,2,TRUE),0)</f>
        <v>0.113035</v>
      </c>
      <c r="M151">
        <f>IF(G151*1000000&gt;6509400,VLOOKUP(G151*1000000,'xsecs on Ni'!$D$2:$E$12,2,TRUE),0)</f>
        <v>5.8861500000000001E-4</v>
      </c>
      <c r="N151">
        <f>IF(G151*1000000&gt;500000,VLOOKUP(G151*1000000,'xsecs on Ni'!$G$2:$H$31,2,TRUE),0)</f>
        <v>0.47899999999999998</v>
      </c>
      <c r="O151">
        <f>IF(G151*1000000&gt;8313300,VLOOKUP(G151*1000000,'xsecs on Ni'!$J$2:$K$13,2,TRUE),0)</f>
        <v>0.43159999999999998</v>
      </c>
      <c r="P151">
        <f>IF(G151*1000000&gt;4500000,VLOOKUP(G151*1000000,'xsecs on Ni'!$M$2:$N$119,2,TRUE),0)</f>
        <v>6.1683000000000002E-2</v>
      </c>
      <c r="Q151">
        <f>IF(G151*1000000&gt;6396900,VLOOKUP(G151*1000000,'xsecs on Ni'!$P$2:$Q$12,2,TRUE),0)</f>
        <v>4.3968000000000002E-3</v>
      </c>
      <c r="R151">
        <f>IF(G151*1000000&gt;2076400,VLOOKUP(G151*1000000,'xsecs on Ni'!$S$2:$T$26,2,TRUE),0)</f>
        <v>0.14799999999999999</v>
      </c>
      <c r="S151">
        <f>IF(G151*1000000&gt;9693400,VLOOKUP(G151*1000000,'xsecs on Ni'!$V$2:$W$11,2,TRUE),0)</f>
        <v>6.8988999999999995E-2</v>
      </c>
      <c r="T151">
        <f t="shared" si="16"/>
        <v>1354234.377993582</v>
      </c>
      <c r="U151">
        <f>(8.9/58)*0.68077*6.022E+23*0.005*H151*(P151+Q151)*1E-24</f>
        <v>2044617.087201847</v>
      </c>
      <c r="V151">
        <f t="shared" si="18"/>
        <v>10853076.841473101</v>
      </c>
      <c r="W151">
        <f t="shared" si="19"/>
        <v>6713994.5510555636</v>
      </c>
    </row>
    <row r="152" spans="5:23">
      <c r="E152">
        <v>13.84</v>
      </c>
      <c r="F152">
        <v>14.191000000000001</v>
      </c>
      <c r="G152" s="1">
        <f t="shared" si="15"/>
        <v>14.015499999999999</v>
      </c>
      <c r="H152">
        <v>263450400000</v>
      </c>
      <c r="I152">
        <v>1.1599999999999999E-2</v>
      </c>
      <c r="J152" s="1">
        <f t="shared" si="14"/>
        <v>0.35100000000000087</v>
      </c>
      <c r="L152">
        <f>IF(G152*1000000&gt;500000,VLOOKUP(G152*1000000,'xsecs on Ni'!$A$2:$B$34,2,TRUE),0)</f>
        <v>0.113035</v>
      </c>
      <c r="M152">
        <f>IF(G152*1000000&gt;6509400,VLOOKUP(G152*1000000,'xsecs on Ni'!$D$2:$E$12,2,TRUE),0)</f>
        <v>5.8861500000000001E-4</v>
      </c>
      <c r="N152">
        <f>IF(G152*1000000&gt;500000,VLOOKUP(G152*1000000,'xsecs on Ni'!$G$2:$H$31,2,TRUE),0)</f>
        <v>0.47899999999999998</v>
      </c>
      <c r="O152">
        <f>IF(G152*1000000&gt;8313300,VLOOKUP(G152*1000000,'xsecs on Ni'!$J$2:$K$13,2,TRUE),0)</f>
        <v>0.43159999999999998</v>
      </c>
      <c r="P152">
        <f>IF(G152*1000000&gt;4500000,VLOOKUP(G152*1000000,'xsecs on Ni'!$M$2:$N$119,2,TRUE),0)</f>
        <v>6.1683000000000002E-2</v>
      </c>
      <c r="Q152">
        <f>IF(G152*1000000&gt;6396900,VLOOKUP(G152*1000000,'xsecs on Ni'!$P$2:$Q$12,2,TRUE),0)</f>
        <v>4.3968000000000002E-3</v>
      </c>
      <c r="R152">
        <f>IF(G152*1000000&gt;2076400,VLOOKUP(G152*1000000,'xsecs on Ni'!$S$2:$T$26,2,TRUE),0)</f>
        <v>0.14649999999999999</v>
      </c>
      <c r="S152">
        <f>IF(G152*1000000&gt;9693400,VLOOKUP(G152*1000000,'xsecs on Ni'!$V$2:$W$11,2,TRUE),0)</f>
        <v>6.8988999999999995E-2</v>
      </c>
      <c r="T152">
        <f t="shared" si="16"/>
        <v>3626791.6597150764</v>
      </c>
      <c r="U152">
        <f t="shared" si="17"/>
        <v>5475714.0415835269</v>
      </c>
      <c r="V152">
        <f t="shared" si="18"/>
        <v>29065757.900208935</v>
      </c>
      <c r="W152">
        <f t="shared" si="19"/>
        <v>17856533.208435748</v>
      </c>
    </row>
    <row r="154" spans="5:23" ht="15.5" customHeight="1">
      <c r="L154" s="20" t="s">
        <v>37</v>
      </c>
      <c r="M154" s="20"/>
      <c r="N154" s="20"/>
      <c r="O154" s="20"/>
      <c r="P154" s="20"/>
      <c r="Q154" s="20"/>
      <c r="R154" s="20"/>
      <c r="T154">
        <f>SUM(T3:T152)</f>
        <v>15850523.134346947</v>
      </c>
      <c r="U154">
        <f>SUM(U3:U152)</f>
        <v>23043256.162238196</v>
      </c>
      <c r="V154">
        <f>SUM(V3:V152)</f>
        <v>133589603.24779026</v>
      </c>
      <c r="W154">
        <f>SUM(W3:W152)</f>
        <v>53604089.481250063</v>
      </c>
    </row>
    <row r="155" spans="5:23">
      <c r="L155" s="20"/>
      <c r="M155" s="20"/>
      <c r="N155" s="20"/>
      <c r="O155" s="20"/>
      <c r="P155" s="20"/>
      <c r="Q155" s="20"/>
      <c r="R155" s="20"/>
    </row>
    <row r="156" spans="5:23">
      <c r="L156" s="20"/>
      <c r="M156" s="20"/>
      <c r="N156" s="20"/>
      <c r="O156" s="20"/>
      <c r="P156" s="20"/>
      <c r="Q156" s="20"/>
      <c r="R156" s="20"/>
      <c r="S156" t="s">
        <v>38</v>
      </c>
      <c r="T156" s="25">
        <f>SUM(T154:U154)</f>
        <v>38893779.296585143</v>
      </c>
      <c r="U156" s="25"/>
      <c r="V156" s="25">
        <f>SUM(V154:W154)</f>
        <v>187193692.72904032</v>
      </c>
      <c r="W156" s="25"/>
    </row>
    <row r="157" spans="5:23">
      <c r="L157" s="20"/>
      <c r="M157" s="20"/>
      <c r="N157" s="20"/>
      <c r="O157" s="20"/>
      <c r="P157" s="20"/>
      <c r="Q157" s="20"/>
      <c r="R157" s="20"/>
      <c r="T157" s="26" t="s">
        <v>33</v>
      </c>
      <c r="U157" s="26"/>
      <c r="V157" s="26" t="s">
        <v>34</v>
      </c>
      <c r="W157" s="26"/>
    </row>
    <row r="158" spans="5:23">
      <c r="L158" s="20"/>
      <c r="M158" s="20"/>
      <c r="N158" s="20"/>
      <c r="O158" s="20"/>
      <c r="P158" s="20"/>
      <c r="Q158" s="20"/>
      <c r="R158" s="20"/>
    </row>
    <row r="159" spans="5:23">
      <c r="L159" s="20"/>
      <c r="M159" s="20"/>
      <c r="N159" s="20"/>
      <c r="O159" s="20"/>
      <c r="P159" s="20"/>
      <c r="Q159" s="20"/>
      <c r="R159" s="20"/>
      <c r="T159" s="7"/>
      <c r="U159" s="7"/>
      <c r="V159" s="7"/>
      <c r="W159" s="7"/>
    </row>
    <row r="160" spans="5:23">
      <c r="L160" s="20"/>
      <c r="M160" s="20"/>
      <c r="N160" s="20"/>
      <c r="O160" s="20"/>
      <c r="P160" s="20"/>
      <c r="Q160" s="20"/>
      <c r="R160" s="20"/>
    </row>
    <row r="161" spans="12:20">
      <c r="L161" s="20"/>
      <c r="M161" s="20"/>
      <c r="N161" s="20"/>
      <c r="O161" s="20"/>
      <c r="P161" s="20"/>
      <c r="Q161" s="20"/>
      <c r="R161" s="20"/>
    </row>
    <row r="162" spans="12:20">
      <c r="L162" s="20"/>
      <c r="M162" s="20"/>
      <c r="N162" s="20"/>
      <c r="O162" s="20"/>
      <c r="P162" s="20"/>
      <c r="Q162" s="20"/>
      <c r="R162" s="20"/>
      <c r="S162" t="s">
        <v>36</v>
      </c>
      <c r="T162">
        <f>T152+U152</f>
        <v>9102505.7012986038</v>
      </c>
    </row>
    <row r="163" spans="12:20">
      <c r="L163" s="20"/>
      <c r="M163" s="20"/>
      <c r="N163" s="20"/>
      <c r="O163" s="20"/>
      <c r="P163" s="20"/>
      <c r="Q163" s="20"/>
      <c r="R163" s="20"/>
    </row>
    <row r="164" spans="12:20">
      <c r="L164" s="20"/>
      <c r="M164" s="20"/>
      <c r="N164" s="20"/>
      <c r="O164" s="20"/>
      <c r="P164" s="20"/>
      <c r="Q164" s="20"/>
      <c r="R164" s="20"/>
    </row>
    <row r="165" spans="12:20">
      <c r="L165" s="20"/>
      <c r="M165" s="20"/>
      <c r="N165" s="20"/>
      <c r="O165" s="20"/>
      <c r="P165" s="20"/>
      <c r="Q165" s="20"/>
      <c r="R165" s="20"/>
    </row>
    <row r="166" spans="12:20">
      <c r="L166" s="20"/>
      <c r="M166" s="20"/>
      <c r="N166" s="20"/>
      <c r="O166" s="20"/>
      <c r="P166" s="20"/>
      <c r="Q166" s="20"/>
      <c r="R166" s="20"/>
    </row>
    <row r="167" spans="12:20">
      <c r="L167" s="20"/>
      <c r="M167" s="20"/>
      <c r="N167" s="20"/>
      <c r="O167" s="20"/>
      <c r="P167" s="20"/>
      <c r="Q167" s="20"/>
      <c r="R167" s="20"/>
    </row>
    <row r="168" spans="12:20">
      <c r="L168" s="20"/>
      <c r="M168" s="20"/>
      <c r="N168" s="20"/>
      <c r="O168" s="20"/>
      <c r="P168" s="20"/>
      <c r="Q168" s="20"/>
      <c r="R168" s="20"/>
    </row>
    <row r="169" spans="12:20">
      <c r="L169" s="20"/>
      <c r="M169" s="20"/>
      <c r="N169" s="20"/>
      <c r="O169" s="20"/>
      <c r="P169" s="20"/>
      <c r="Q169" s="20"/>
      <c r="R169" s="20"/>
    </row>
  </sheetData>
  <mergeCells count="13">
    <mergeCell ref="T156:U156"/>
    <mergeCell ref="V156:W156"/>
    <mergeCell ref="T157:U157"/>
    <mergeCell ref="V157:W157"/>
    <mergeCell ref="B71:B72"/>
    <mergeCell ref="B73:B74"/>
    <mergeCell ref="L154:R169"/>
    <mergeCell ref="A65:A66"/>
    <mergeCell ref="B65:B66"/>
    <mergeCell ref="A67:A68"/>
    <mergeCell ref="B67:B68"/>
    <mergeCell ref="A71:A72"/>
    <mergeCell ref="A73:A74"/>
  </mergeCell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ED40-4292-D442-AAC1-F8755F776DC4}">
  <dimension ref="A1:W119"/>
  <sheetViews>
    <sheetView topLeftCell="A34" zoomScale="70" zoomScaleNormal="70" workbookViewId="0">
      <selection activeCell="AA44" sqref="AA44"/>
    </sheetView>
  </sheetViews>
  <sheetFormatPr defaultColWidth="11.07421875" defaultRowHeight="15.5"/>
  <sheetData>
    <row r="1" spans="1:23">
      <c r="A1" t="s">
        <v>9</v>
      </c>
      <c r="B1" t="s">
        <v>10</v>
      </c>
      <c r="D1" t="s">
        <v>9</v>
      </c>
      <c r="E1" t="s">
        <v>11</v>
      </c>
      <c r="G1" t="s">
        <v>9</v>
      </c>
      <c r="H1" t="s">
        <v>12</v>
      </c>
      <c r="J1" t="s">
        <v>9</v>
      </c>
      <c r="K1" t="s">
        <v>13</v>
      </c>
      <c r="M1" t="s">
        <v>14</v>
      </c>
      <c r="N1" t="s">
        <v>10</v>
      </c>
      <c r="P1" t="s">
        <v>14</v>
      </c>
      <c r="Q1" t="s">
        <v>11</v>
      </c>
      <c r="S1" t="s">
        <v>14</v>
      </c>
      <c r="T1" t="s">
        <v>12</v>
      </c>
      <c r="V1" t="s">
        <v>14</v>
      </c>
      <c r="W1" t="s">
        <v>13</v>
      </c>
    </row>
    <row r="2" spans="1:23">
      <c r="A2">
        <v>500000</v>
      </c>
      <c r="B2">
        <v>0</v>
      </c>
      <c r="D2">
        <v>6509400</v>
      </c>
      <c r="E2">
        <v>0</v>
      </c>
      <c r="G2">
        <v>500000</v>
      </c>
      <c r="H2">
        <v>0</v>
      </c>
      <c r="J2">
        <v>8313300</v>
      </c>
      <c r="K2">
        <v>0</v>
      </c>
      <c r="M2" s="1">
        <v>1.0000000000000001E-5</v>
      </c>
      <c r="N2" s="1">
        <v>1.5009999999999999E-16</v>
      </c>
      <c r="P2">
        <v>6396900</v>
      </c>
      <c r="Q2">
        <v>0</v>
      </c>
      <c r="S2">
        <v>2076400</v>
      </c>
      <c r="T2">
        <v>0</v>
      </c>
      <c r="V2">
        <v>9693400</v>
      </c>
      <c r="W2">
        <v>0</v>
      </c>
    </row>
    <row r="3" spans="1:23">
      <c r="A3">
        <v>800000</v>
      </c>
      <c r="B3" s="1">
        <v>6.04538E-6</v>
      </c>
      <c r="D3" s="1">
        <v>10000000</v>
      </c>
      <c r="E3" s="1">
        <v>1.38894E-7</v>
      </c>
      <c r="G3">
        <v>1000000</v>
      </c>
      <c r="H3">
        <v>1.5877E-3</v>
      </c>
      <c r="J3">
        <v>9500000</v>
      </c>
      <c r="K3" s="1">
        <v>1.187E-4</v>
      </c>
      <c r="M3" s="1">
        <v>1.1955300000000001E-5</v>
      </c>
      <c r="N3" s="1">
        <v>1.3798E-16</v>
      </c>
      <c r="P3" s="1">
        <v>10000000</v>
      </c>
      <c r="Q3" s="1">
        <v>5.6237000000000003E-7</v>
      </c>
      <c r="S3">
        <v>3000000</v>
      </c>
      <c r="T3" s="1">
        <v>7.6374000000000006E-8</v>
      </c>
      <c r="V3" s="1">
        <v>11000000</v>
      </c>
      <c r="W3" s="1">
        <v>1.0984000000000001E-4</v>
      </c>
    </row>
    <row r="4" spans="1:23">
      <c r="A4">
        <v>900000</v>
      </c>
      <c r="B4" s="1">
        <v>1.06897E-5</v>
      </c>
      <c r="D4" s="1">
        <v>11000000</v>
      </c>
      <c r="E4" s="1">
        <v>1.6855300000000001E-5</v>
      </c>
      <c r="G4">
        <v>1500000</v>
      </c>
      <c r="H4">
        <v>1.3754000000000001E-2</v>
      </c>
      <c r="J4" s="1">
        <v>10000000</v>
      </c>
      <c r="K4">
        <v>5.8206000000000004E-3</v>
      </c>
      <c r="M4" s="1">
        <v>1.42929E-5</v>
      </c>
      <c r="N4" s="1">
        <v>1.2696E-16</v>
      </c>
      <c r="P4" s="1">
        <v>11000000</v>
      </c>
      <c r="Q4" s="1">
        <v>1.5957999999999999E-4</v>
      </c>
      <c r="S4">
        <v>3500000</v>
      </c>
      <c r="T4" s="1">
        <v>2.3283000000000001E-5</v>
      </c>
      <c r="V4" s="1">
        <v>12000000</v>
      </c>
      <c r="W4">
        <v>2.1534000000000001E-2</v>
      </c>
    </row>
    <row r="5" spans="1:23">
      <c r="A5">
        <v>1000000</v>
      </c>
      <c r="B5" s="1">
        <v>1.79813E-5</v>
      </c>
      <c r="D5" s="1">
        <v>12000000</v>
      </c>
      <c r="E5" s="1">
        <v>1.5826699999999999E-4</v>
      </c>
      <c r="G5">
        <v>2000000</v>
      </c>
      <c r="H5">
        <v>3.9363000000000002E-2</v>
      </c>
      <c r="J5" s="1">
        <v>11000000</v>
      </c>
      <c r="K5">
        <v>8.5180000000000006E-2</v>
      </c>
      <c r="M5" s="1">
        <v>1.7087599999999999E-5</v>
      </c>
      <c r="N5" s="1">
        <v>1.1696000000000001E-16</v>
      </c>
      <c r="P5" s="1">
        <v>12000000</v>
      </c>
      <c r="Q5">
        <v>2.4686999999999999E-3</v>
      </c>
      <c r="S5">
        <v>4000000</v>
      </c>
      <c r="T5" s="1">
        <v>3.7206000000000001E-4</v>
      </c>
      <c r="V5" s="1">
        <v>13000000</v>
      </c>
      <c r="W5">
        <v>6.8988999999999995E-2</v>
      </c>
    </row>
    <row r="6" spans="1:23">
      <c r="A6">
        <v>1250000</v>
      </c>
      <c r="B6" s="1">
        <v>6.6835599999999994E-5</v>
      </c>
      <c r="D6" s="1">
        <v>13000000</v>
      </c>
      <c r="E6" s="1">
        <v>5.8861500000000001E-4</v>
      </c>
      <c r="G6">
        <v>2500000</v>
      </c>
      <c r="H6">
        <v>0.10854</v>
      </c>
      <c r="J6" s="1">
        <v>12000000</v>
      </c>
      <c r="K6">
        <v>0.24481</v>
      </c>
      <c r="M6" s="1">
        <v>2.04288E-5</v>
      </c>
      <c r="N6" s="1">
        <v>1.0789E-16</v>
      </c>
      <c r="P6" s="1">
        <v>13000000</v>
      </c>
      <c r="Q6">
        <v>4.3968000000000002E-3</v>
      </c>
      <c r="S6">
        <v>4500000</v>
      </c>
      <c r="T6">
        <v>2.1825E-3</v>
      </c>
      <c r="V6" s="1">
        <v>14500000</v>
      </c>
      <c r="W6">
        <v>0.15634000000000001</v>
      </c>
    </row>
    <row r="7" spans="1:23">
      <c r="A7">
        <v>1500000</v>
      </c>
      <c r="B7" s="1">
        <v>1.43824E-4</v>
      </c>
      <c r="D7" s="1">
        <v>14500000</v>
      </c>
      <c r="E7">
        <v>3.7284200000000001E-3</v>
      </c>
      <c r="G7">
        <v>3000000</v>
      </c>
      <c r="H7">
        <v>0.19456999999999999</v>
      </c>
      <c r="J7" s="1">
        <v>13000000</v>
      </c>
      <c r="K7">
        <v>0.43159999999999998</v>
      </c>
      <c r="M7" s="1">
        <v>2.44232E-5</v>
      </c>
      <c r="N7" s="1">
        <v>9.9681000000000004E-17</v>
      </c>
      <c r="P7" s="1">
        <v>14500000</v>
      </c>
      <c r="Q7">
        <v>1.2186000000000001E-2</v>
      </c>
      <c r="S7">
        <v>5000000</v>
      </c>
      <c r="T7">
        <v>7.8758999999999999E-3</v>
      </c>
      <c r="V7" s="1">
        <v>16000000</v>
      </c>
      <c r="W7">
        <v>0.24204000000000001</v>
      </c>
    </row>
    <row r="8" spans="1:23">
      <c r="A8">
        <v>1750000</v>
      </c>
      <c r="B8" s="1">
        <v>2.7133300000000001E-4</v>
      </c>
      <c r="D8" s="1">
        <v>16000000</v>
      </c>
      <c r="E8">
        <v>1.3887200000000001E-2</v>
      </c>
      <c r="G8">
        <v>3500000</v>
      </c>
      <c r="H8">
        <v>0.27562999999999999</v>
      </c>
      <c r="J8" s="1">
        <v>14500000</v>
      </c>
      <c r="K8">
        <v>0.64617999999999998</v>
      </c>
      <c r="M8" s="1">
        <v>2.9198699999999999E-5</v>
      </c>
      <c r="N8" s="1">
        <v>9.2272000000000003E-17</v>
      </c>
      <c r="P8" s="1">
        <v>16000000</v>
      </c>
      <c r="Q8">
        <v>3.0866999999999999E-2</v>
      </c>
      <c r="S8">
        <v>5500000</v>
      </c>
      <c r="T8">
        <v>1.4999999999999999E-2</v>
      </c>
      <c r="V8" s="1">
        <v>17500000</v>
      </c>
      <c r="W8">
        <v>0.32049</v>
      </c>
    </row>
    <row r="9" spans="1:23">
      <c r="A9">
        <v>2000000</v>
      </c>
      <c r="B9" s="1">
        <v>5.1474300000000001E-4</v>
      </c>
      <c r="D9" s="1">
        <v>17500000</v>
      </c>
      <c r="E9">
        <v>2.8848800000000001E-2</v>
      </c>
      <c r="G9">
        <v>4000000</v>
      </c>
      <c r="H9">
        <v>0.35607</v>
      </c>
      <c r="J9" s="1">
        <v>16000000</v>
      </c>
      <c r="K9">
        <v>0.77124000000000004</v>
      </c>
      <c r="M9" s="1">
        <v>3.4907899999999998E-5</v>
      </c>
      <c r="N9" s="1">
        <v>8.5605E-17</v>
      </c>
      <c r="P9" s="1">
        <v>17500000</v>
      </c>
      <c r="Q9">
        <v>5.2540999999999997E-2</v>
      </c>
      <c r="S9">
        <v>6000000</v>
      </c>
      <c r="T9">
        <v>2.35E-2</v>
      </c>
      <c r="V9" s="1">
        <v>20000000</v>
      </c>
      <c r="W9">
        <v>0.41345999999999999</v>
      </c>
    </row>
    <row r="10" spans="1:23">
      <c r="A10">
        <v>2250000</v>
      </c>
      <c r="B10">
        <v>1.0210499999999999E-3</v>
      </c>
      <c r="D10" s="1">
        <v>20000000</v>
      </c>
      <c r="E10">
        <v>5.1604299999999999E-2</v>
      </c>
      <c r="G10">
        <v>4500000</v>
      </c>
      <c r="H10">
        <v>0.40554000000000001</v>
      </c>
      <c r="J10" s="1">
        <v>17500000</v>
      </c>
      <c r="K10">
        <v>0.82779000000000003</v>
      </c>
      <c r="M10" s="1">
        <v>4.1733400000000003E-5</v>
      </c>
      <c r="N10" s="1">
        <v>7.9625E-17</v>
      </c>
      <c r="P10" s="1">
        <v>20000000</v>
      </c>
      <c r="Q10">
        <v>8.4716E-2</v>
      </c>
      <c r="S10">
        <v>6500000</v>
      </c>
      <c r="T10">
        <v>3.4000000000000002E-2</v>
      </c>
      <c r="V10" s="1">
        <v>20000000</v>
      </c>
      <c r="W10">
        <v>0</v>
      </c>
    </row>
    <row r="11" spans="1:23">
      <c r="A11">
        <v>2500000</v>
      </c>
      <c r="B11">
        <v>1.8768000000000001E-3</v>
      </c>
      <c r="D11" s="1">
        <v>20000000</v>
      </c>
      <c r="E11">
        <v>0</v>
      </c>
      <c r="G11">
        <v>5000000</v>
      </c>
      <c r="H11">
        <v>0.44473000000000001</v>
      </c>
      <c r="J11" s="1">
        <v>20000000</v>
      </c>
      <c r="K11">
        <v>0.84521000000000002</v>
      </c>
      <c r="M11" s="1">
        <v>4.9893499999999999E-5</v>
      </c>
      <c r="N11" s="1">
        <v>7.4287999999999998E-17</v>
      </c>
      <c r="P11" s="1">
        <v>20000000</v>
      </c>
      <c r="Q11">
        <v>0</v>
      </c>
      <c r="S11">
        <v>7000000</v>
      </c>
      <c r="T11">
        <v>4.3999999999999997E-2</v>
      </c>
      <c r="V11" s="1">
        <v>150000000</v>
      </c>
      <c r="W11">
        <v>0</v>
      </c>
    </row>
    <row r="12" spans="1:23">
      <c r="A12">
        <v>2750000</v>
      </c>
      <c r="B12">
        <v>3.2698800000000002E-3</v>
      </c>
      <c r="D12" s="1">
        <v>150000000</v>
      </c>
      <c r="E12">
        <v>0</v>
      </c>
      <c r="G12">
        <v>5500000</v>
      </c>
      <c r="H12">
        <v>0.51163000000000003</v>
      </c>
      <c r="J12" s="1">
        <v>20000000</v>
      </c>
      <c r="K12">
        <v>0</v>
      </c>
      <c r="M12" s="1">
        <v>7.1312399999999998E-5</v>
      </c>
      <c r="N12" s="1">
        <v>6.5385000000000001E-17</v>
      </c>
      <c r="P12" s="1">
        <v>150000000</v>
      </c>
      <c r="Q12">
        <v>0</v>
      </c>
      <c r="S12">
        <v>7500000</v>
      </c>
      <c r="T12">
        <v>5.6000000000000001E-2</v>
      </c>
    </row>
    <row r="13" spans="1:23">
      <c r="A13">
        <v>3000000</v>
      </c>
      <c r="B13">
        <v>4.7938299999999998E-3</v>
      </c>
      <c r="G13">
        <v>6000000</v>
      </c>
      <c r="H13">
        <v>0.57999999999999996</v>
      </c>
      <c r="J13" s="1">
        <v>150000000</v>
      </c>
      <c r="K13">
        <v>0</v>
      </c>
      <c r="M13" s="1">
        <v>1.01926E-4</v>
      </c>
      <c r="N13" s="1">
        <v>5.8638999999999997E-17</v>
      </c>
      <c r="S13">
        <v>8000000</v>
      </c>
      <c r="T13">
        <v>6.5000000000000002E-2</v>
      </c>
    </row>
    <row r="14" spans="1:23">
      <c r="A14">
        <v>3500000</v>
      </c>
      <c r="B14">
        <v>8.8012799999999999E-3</v>
      </c>
      <c r="G14">
        <v>6500000</v>
      </c>
      <c r="H14">
        <v>0.60599999999999998</v>
      </c>
      <c r="M14" s="1">
        <v>1.4568200000000001E-4</v>
      </c>
      <c r="N14" s="1">
        <v>5.3876999999999998E-17</v>
      </c>
      <c r="S14">
        <v>8500000</v>
      </c>
      <c r="T14">
        <v>7.4999999999999997E-2</v>
      </c>
    </row>
    <row r="15" spans="1:23">
      <c r="A15">
        <v>4000000</v>
      </c>
      <c r="B15">
        <v>1.05843E-2</v>
      </c>
      <c r="G15">
        <v>7000000</v>
      </c>
      <c r="H15">
        <v>0.61499999999999999</v>
      </c>
      <c r="M15" s="1">
        <v>2.08223E-4</v>
      </c>
      <c r="N15" s="1">
        <v>5.1026E-17</v>
      </c>
      <c r="S15">
        <v>9000000</v>
      </c>
      <c r="T15">
        <v>8.3000000000000004E-2</v>
      </c>
    </row>
    <row r="16" spans="1:23">
      <c r="A16">
        <v>4500000</v>
      </c>
      <c r="B16">
        <v>2.4109700000000001E-2</v>
      </c>
      <c r="G16">
        <v>7500000</v>
      </c>
      <c r="H16">
        <v>0.622</v>
      </c>
      <c r="M16" s="1">
        <v>2.9761099999999998E-4</v>
      </c>
      <c r="N16" s="1">
        <v>5.0121999999999999E-17</v>
      </c>
      <c r="S16">
        <v>9500000</v>
      </c>
      <c r="T16">
        <v>9.2499999999999999E-2</v>
      </c>
    </row>
    <row r="17" spans="1:20">
      <c r="A17">
        <v>5000000</v>
      </c>
      <c r="B17">
        <v>3.7279699999999999E-2</v>
      </c>
      <c r="G17">
        <v>8000000</v>
      </c>
      <c r="H17">
        <v>0.627</v>
      </c>
      <c r="M17" s="1">
        <v>5.0854600000000002E-4</v>
      </c>
      <c r="N17" s="1">
        <v>5.2886E-17</v>
      </c>
      <c r="S17" s="1">
        <v>12000000</v>
      </c>
      <c r="T17">
        <v>0.13500000000000001</v>
      </c>
    </row>
    <row r="18" spans="1:20">
      <c r="A18">
        <v>5500000</v>
      </c>
      <c r="B18">
        <v>5.0001900000000002E-2</v>
      </c>
      <c r="G18">
        <v>8500000</v>
      </c>
      <c r="H18">
        <v>0.628</v>
      </c>
      <c r="M18" s="1">
        <v>8.6898400000000005E-4</v>
      </c>
      <c r="N18" s="1">
        <v>6.2139000000000005E-17</v>
      </c>
      <c r="S18" s="1">
        <v>13000000</v>
      </c>
      <c r="T18">
        <v>0.14599999999999999</v>
      </c>
    </row>
    <row r="19" spans="1:20">
      <c r="A19">
        <v>6500000</v>
      </c>
      <c r="B19">
        <v>7.39422E-2</v>
      </c>
      <c r="G19">
        <v>9000000</v>
      </c>
      <c r="H19">
        <v>0.627</v>
      </c>
      <c r="M19">
        <v>1.77523E-3</v>
      </c>
      <c r="N19" s="1">
        <v>9.1436999999999998E-17</v>
      </c>
      <c r="S19" s="1">
        <v>13500000</v>
      </c>
      <c r="T19">
        <v>0.14799999999999999</v>
      </c>
    </row>
    <row r="20" spans="1:20">
      <c r="A20">
        <v>7000000</v>
      </c>
      <c r="B20">
        <v>8.2295999999999994E-2</v>
      </c>
      <c r="G20" s="1">
        <v>10000000</v>
      </c>
      <c r="H20">
        <v>0.61299999999999999</v>
      </c>
      <c r="M20">
        <v>3.62657E-3</v>
      </c>
      <c r="N20" s="1">
        <v>1.6031000000000001E-16</v>
      </c>
      <c r="S20" s="1">
        <v>14000000</v>
      </c>
      <c r="T20">
        <v>0.14649999999999999</v>
      </c>
    </row>
    <row r="21" spans="1:20">
      <c r="A21">
        <v>7500000</v>
      </c>
      <c r="B21">
        <v>8.8579699999999997E-2</v>
      </c>
      <c r="G21" s="1">
        <v>10500000</v>
      </c>
      <c r="H21">
        <v>0.60499999999999998</v>
      </c>
      <c r="M21">
        <v>6.1969399999999997E-3</v>
      </c>
      <c r="N21" s="1">
        <v>2.6715999999999999E-16</v>
      </c>
      <c r="S21" s="1">
        <v>14500000</v>
      </c>
      <c r="T21">
        <v>0.14202000000000001</v>
      </c>
    </row>
    <row r="22" spans="1:20">
      <c r="A22">
        <v>8000000</v>
      </c>
      <c r="B22">
        <v>9.2418200000000006E-2</v>
      </c>
      <c r="G22" s="1">
        <v>11500000</v>
      </c>
      <c r="H22">
        <v>0.57499999999999996</v>
      </c>
      <c r="M22">
        <v>1.0589100000000001E-2</v>
      </c>
      <c r="N22" s="1">
        <v>4.7063000000000002E-16</v>
      </c>
      <c r="S22" s="1">
        <v>16000000</v>
      </c>
      <c r="T22">
        <v>9.819E-2</v>
      </c>
    </row>
    <row r="23" spans="1:20">
      <c r="A23">
        <v>8500000</v>
      </c>
      <c r="B23">
        <v>9.42191E-2</v>
      </c>
      <c r="G23" s="1">
        <v>12000000</v>
      </c>
      <c r="H23">
        <v>0.55200000000000005</v>
      </c>
      <c r="M23">
        <v>2.1632200000000001E-2</v>
      </c>
      <c r="N23" s="1">
        <v>1.046E-15</v>
      </c>
      <c r="S23" s="1">
        <v>17500000</v>
      </c>
      <c r="T23">
        <v>7.6999999999999999E-2</v>
      </c>
    </row>
    <row r="24" spans="1:20">
      <c r="A24">
        <v>9000000</v>
      </c>
      <c r="B24">
        <v>9.5260200000000003E-2</v>
      </c>
      <c r="G24" s="1">
        <v>12500000</v>
      </c>
      <c r="H24">
        <v>0.51607000000000003</v>
      </c>
      <c r="M24">
        <v>2.53E-2</v>
      </c>
      <c r="N24" s="1">
        <v>1.2339E-15</v>
      </c>
      <c r="S24" s="1">
        <v>20000000</v>
      </c>
      <c r="T24">
        <v>5.8000000000000003E-2</v>
      </c>
    </row>
    <row r="25" spans="1:20">
      <c r="A25">
        <v>9500000</v>
      </c>
      <c r="B25">
        <v>9.6818500000000002E-2</v>
      </c>
      <c r="G25" s="1">
        <v>13000000</v>
      </c>
      <c r="H25">
        <v>0.47899999999999998</v>
      </c>
      <c r="M25">
        <v>2000000</v>
      </c>
      <c r="N25" s="1">
        <v>9.3185199999999995E-8</v>
      </c>
      <c r="S25" s="1">
        <v>20000000</v>
      </c>
      <c r="T25">
        <v>0</v>
      </c>
    </row>
    <row r="26" spans="1:20">
      <c r="A26" s="1">
        <v>10000000</v>
      </c>
      <c r="B26">
        <v>9.8812200000000003E-2</v>
      </c>
      <c r="G26" s="1">
        <v>14500000</v>
      </c>
      <c r="H26">
        <v>0.3216</v>
      </c>
      <c r="M26">
        <v>2250000</v>
      </c>
      <c r="N26" s="1">
        <v>1.26458E-6</v>
      </c>
      <c r="S26" s="1">
        <v>150000000</v>
      </c>
      <c r="T26">
        <v>0</v>
      </c>
    </row>
    <row r="27" spans="1:20">
      <c r="A27" s="1">
        <v>12000000</v>
      </c>
      <c r="B27">
        <v>0.108678</v>
      </c>
      <c r="G27" s="1">
        <v>16000000</v>
      </c>
      <c r="H27">
        <v>0.18990000000000001</v>
      </c>
      <c r="M27">
        <v>2500000</v>
      </c>
      <c r="N27" s="1">
        <v>4.9467999999999998E-6</v>
      </c>
    </row>
    <row r="28" spans="1:20">
      <c r="A28" s="1">
        <v>13000000</v>
      </c>
      <c r="B28">
        <v>0.113035</v>
      </c>
      <c r="G28" s="1">
        <v>17500000</v>
      </c>
      <c r="H28">
        <v>0.1211</v>
      </c>
      <c r="M28">
        <v>2750000</v>
      </c>
      <c r="N28" s="1">
        <v>1.53313E-5</v>
      </c>
    </row>
    <row r="29" spans="1:20">
      <c r="A29" s="1">
        <v>14500000</v>
      </c>
      <c r="B29">
        <v>0.116672</v>
      </c>
      <c r="G29" s="1">
        <v>20000000</v>
      </c>
      <c r="H29">
        <v>7.2720000000000007E-2</v>
      </c>
      <c r="M29">
        <v>3000000</v>
      </c>
      <c r="N29" s="1">
        <v>4.2886999999999998E-5</v>
      </c>
    </row>
    <row r="30" spans="1:20">
      <c r="A30" s="1">
        <v>16000000</v>
      </c>
      <c r="B30">
        <v>0.107969</v>
      </c>
      <c r="G30" s="1">
        <v>20000000</v>
      </c>
      <c r="H30">
        <v>0</v>
      </c>
      <c r="M30">
        <v>3500000</v>
      </c>
      <c r="N30" s="1">
        <v>2.2118800000000001E-4</v>
      </c>
    </row>
    <row r="31" spans="1:20">
      <c r="A31" s="1">
        <v>17500000</v>
      </c>
      <c r="B31">
        <v>8.8690900000000003E-2</v>
      </c>
      <c r="G31" s="1">
        <v>150000000</v>
      </c>
      <c r="H31">
        <v>0</v>
      </c>
      <c r="M31">
        <v>4000000</v>
      </c>
      <c r="N31" s="1">
        <v>7.9798499999999997E-4</v>
      </c>
    </row>
    <row r="32" spans="1:20">
      <c r="A32" s="1">
        <v>20000000</v>
      </c>
      <c r="B32">
        <v>5.89084E-2</v>
      </c>
      <c r="M32">
        <v>4500000</v>
      </c>
      <c r="N32">
        <v>2.3278999999999999E-3</v>
      </c>
    </row>
    <row r="33" spans="1:14">
      <c r="A33" s="1">
        <v>20000000</v>
      </c>
      <c r="B33">
        <v>0</v>
      </c>
      <c r="M33">
        <v>5000000</v>
      </c>
      <c r="N33">
        <v>5.8550499999999997E-3</v>
      </c>
    </row>
    <row r="34" spans="1:14">
      <c r="A34" s="1">
        <v>150000000</v>
      </c>
      <c r="B34">
        <v>0</v>
      </c>
      <c r="M34">
        <v>5500000</v>
      </c>
      <c r="N34">
        <v>1.2309199999999999E-2</v>
      </c>
    </row>
    <row r="35" spans="1:14">
      <c r="M35">
        <v>6062500</v>
      </c>
      <c r="N35">
        <v>2.32756E-2</v>
      </c>
    </row>
    <row r="36" spans="1:14">
      <c r="M36">
        <v>6687500</v>
      </c>
      <c r="N36">
        <v>3.69535E-2</v>
      </c>
    </row>
    <row r="37" spans="1:14">
      <c r="M37">
        <v>7125000</v>
      </c>
      <c r="N37">
        <v>4.5260300000000003E-2</v>
      </c>
    </row>
    <row r="38" spans="1:14">
      <c r="M38">
        <v>7625000</v>
      </c>
      <c r="N38">
        <v>5.2394000000000003E-2</v>
      </c>
    </row>
    <row r="39" spans="1:14">
      <c r="M39">
        <v>8250000</v>
      </c>
      <c r="N39">
        <v>5.7993500000000003E-2</v>
      </c>
    </row>
    <row r="40" spans="1:14">
      <c r="M40">
        <v>9000000</v>
      </c>
      <c r="N40">
        <v>6.1491900000000002E-2</v>
      </c>
    </row>
    <row r="41" spans="1:14">
      <c r="M41" s="1">
        <v>10000000</v>
      </c>
      <c r="N41">
        <v>6.2964999999999993E-2</v>
      </c>
    </row>
    <row r="42" spans="1:14">
      <c r="M42" s="1">
        <v>12000000</v>
      </c>
      <c r="N42">
        <v>6.3070000000000001E-2</v>
      </c>
    </row>
    <row r="43" spans="1:14">
      <c r="M43" s="1">
        <v>13250000</v>
      </c>
      <c r="N43">
        <v>6.1683000000000002E-2</v>
      </c>
    </row>
    <row r="44" spans="1:14">
      <c r="M44" s="1">
        <v>14500000</v>
      </c>
      <c r="N44">
        <v>5.67678E-2</v>
      </c>
    </row>
    <row r="45" spans="1:14">
      <c r="M45" s="1">
        <v>17500000</v>
      </c>
      <c r="N45">
        <v>2.8621199999999999E-2</v>
      </c>
    </row>
    <row r="46" spans="1:14">
      <c r="M46" s="1">
        <v>19999700</v>
      </c>
      <c r="N46">
        <v>1.2232099999999999E-2</v>
      </c>
    </row>
    <row r="47" spans="1:14">
      <c r="M47" s="1">
        <v>19999800</v>
      </c>
      <c r="N47">
        <v>1.0910899999999999E-2</v>
      </c>
    </row>
    <row r="48" spans="1:14">
      <c r="M48" s="1">
        <v>19999800</v>
      </c>
      <c r="N48">
        <v>1.1875699999999999E-2</v>
      </c>
    </row>
    <row r="49" spans="13:14">
      <c r="M49" s="1">
        <v>19999900</v>
      </c>
      <c r="N49">
        <v>9.3103999999999999E-3</v>
      </c>
    </row>
    <row r="50" spans="13:14">
      <c r="M50" s="1">
        <v>20000000</v>
      </c>
      <c r="N50">
        <v>6.71348E-3</v>
      </c>
    </row>
    <row r="51" spans="13:14">
      <c r="M51" s="1">
        <v>20000100</v>
      </c>
      <c r="N51">
        <v>3.85155E-3</v>
      </c>
    </row>
    <row r="52" spans="13:14">
      <c r="M52" s="1">
        <v>20000100</v>
      </c>
      <c r="N52">
        <v>2.6092799999999998E-3</v>
      </c>
    </row>
    <row r="53" spans="13:14">
      <c r="M53" s="1">
        <v>20000100</v>
      </c>
      <c r="N53">
        <v>1.8752599999999999E-3</v>
      </c>
    </row>
    <row r="54" spans="13:14">
      <c r="M54" s="1">
        <v>20000200</v>
      </c>
      <c r="N54" s="1">
        <v>3.9985299999999998E-4</v>
      </c>
    </row>
    <row r="55" spans="13:14">
      <c r="M55" s="1">
        <v>20000200</v>
      </c>
      <c r="N55" s="1">
        <v>5.4343999999999996E-4</v>
      </c>
    </row>
    <row r="56" spans="13:14">
      <c r="M56" s="1">
        <v>20000200</v>
      </c>
      <c r="N56" s="1">
        <v>7.2598599999999997E-4</v>
      </c>
    </row>
    <row r="57" spans="13:14">
      <c r="M57" s="1">
        <v>20000200</v>
      </c>
      <c r="N57" s="1">
        <v>9.7949800000000009E-4</v>
      </c>
    </row>
    <row r="58" spans="13:14">
      <c r="M58" s="1">
        <v>20000200</v>
      </c>
      <c r="N58">
        <v>1.3589400000000001E-3</v>
      </c>
    </row>
    <row r="59" spans="13:14">
      <c r="M59" s="1">
        <v>20000300</v>
      </c>
      <c r="N59" s="1">
        <v>2.9804099999999997E-4</v>
      </c>
    </row>
    <row r="60" spans="13:14">
      <c r="M60" s="1">
        <v>20000300</v>
      </c>
      <c r="N60" s="1">
        <v>2.1936300000000001E-4</v>
      </c>
    </row>
    <row r="61" spans="13:14">
      <c r="M61" s="1">
        <v>20000300</v>
      </c>
      <c r="N61" s="1">
        <v>1.65141E-4</v>
      </c>
    </row>
    <row r="62" spans="13:14">
      <c r="M62" s="1">
        <v>20000300</v>
      </c>
      <c r="N62" s="1">
        <v>1.2290700000000001E-4</v>
      </c>
    </row>
    <row r="63" spans="13:14">
      <c r="M63" s="1">
        <v>20000300</v>
      </c>
      <c r="N63" s="1">
        <v>9.3900299999999999E-5</v>
      </c>
    </row>
    <row r="64" spans="13:14">
      <c r="M64" s="1">
        <v>20000300</v>
      </c>
      <c r="N64" s="1">
        <v>7.1253600000000005E-5</v>
      </c>
    </row>
    <row r="65" spans="13:14">
      <c r="M65" s="1">
        <v>20000400</v>
      </c>
      <c r="N65" s="1">
        <v>5.7557200000000003E-6</v>
      </c>
    </row>
    <row r="66" spans="13:14">
      <c r="M66" s="1">
        <v>20000400</v>
      </c>
      <c r="N66" s="1">
        <v>7.5652300000000004E-6</v>
      </c>
    </row>
    <row r="67" spans="13:14">
      <c r="M67" s="1">
        <v>20000400</v>
      </c>
      <c r="N67" s="1">
        <v>1.01481E-5</v>
      </c>
    </row>
    <row r="68" spans="13:14">
      <c r="M68" s="1">
        <v>20000400</v>
      </c>
      <c r="N68" s="1">
        <v>1.3521599999999999E-5</v>
      </c>
    </row>
    <row r="69" spans="13:14">
      <c r="M69" s="1">
        <v>20000400</v>
      </c>
      <c r="N69" s="1">
        <v>1.7895999999999999E-5</v>
      </c>
    </row>
    <row r="70" spans="13:14">
      <c r="M70" s="1">
        <v>20000400</v>
      </c>
      <c r="N70" s="1">
        <v>2.3470899999999999E-5</v>
      </c>
    </row>
    <row r="71" spans="13:14">
      <c r="M71" s="1">
        <v>20000400</v>
      </c>
      <c r="N71" s="1">
        <v>3.0725800000000003E-5</v>
      </c>
    </row>
    <row r="72" spans="13:14">
      <c r="M72" s="1">
        <v>20000400</v>
      </c>
      <c r="N72" s="1">
        <v>3.9860300000000002E-5</v>
      </c>
    </row>
    <row r="73" spans="13:14">
      <c r="M73" s="1">
        <v>20000400</v>
      </c>
      <c r="N73" s="1">
        <v>5.3473200000000002E-5</v>
      </c>
    </row>
    <row r="74" spans="13:14">
      <c r="M74" s="1">
        <v>20000500</v>
      </c>
      <c r="N74" s="1">
        <v>2.6895300000000001E-7</v>
      </c>
    </row>
    <row r="75" spans="13:14">
      <c r="M75" s="1">
        <v>20000500</v>
      </c>
      <c r="N75" s="1">
        <v>3.5315800000000002E-7</v>
      </c>
    </row>
    <row r="76" spans="13:14">
      <c r="M76" s="1">
        <v>20000500</v>
      </c>
      <c r="N76" s="1">
        <v>4.6193800000000002E-7</v>
      </c>
    </row>
    <row r="77" spans="13:14">
      <c r="M77" s="1">
        <v>20000500</v>
      </c>
      <c r="N77" s="1">
        <v>6.0189700000000003E-7</v>
      </c>
    </row>
    <row r="78" spans="13:14">
      <c r="M78" s="1">
        <v>20000500</v>
      </c>
      <c r="N78" s="1">
        <v>8.0319800000000004E-7</v>
      </c>
    </row>
    <row r="79" spans="13:14">
      <c r="M79" s="1">
        <v>20000500</v>
      </c>
      <c r="N79" s="1">
        <v>1.06678E-6</v>
      </c>
    </row>
    <row r="80" spans="13:14">
      <c r="M80" s="1">
        <v>20000500</v>
      </c>
      <c r="N80" s="1">
        <v>1.4143899999999999E-6</v>
      </c>
    </row>
    <row r="81" spans="13:14">
      <c r="M81" s="1">
        <v>20000500</v>
      </c>
      <c r="N81" s="1">
        <v>1.8608400000000001E-6</v>
      </c>
    </row>
    <row r="82" spans="13:14">
      <c r="M82" s="1">
        <v>20000500</v>
      </c>
      <c r="N82" s="1">
        <v>2.4437500000000001E-6</v>
      </c>
    </row>
    <row r="83" spans="13:14">
      <c r="M83" s="1">
        <v>20000500</v>
      </c>
      <c r="N83" s="1">
        <v>4.3425299999999999E-6</v>
      </c>
    </row>
    <row r="84" spans="13:14">
      <c r="M84" s="1">
        <v>20000500</v>
      </c>
      <c r="N84" s="1">
        <v>3.2575999999999999E-6</v>
      </c>
    </row>
    <row r="85" spans="13:14">
      <c r="M85" s="1">
        <v>20000600</v>
      </c>
      <c r="N85" s="1">
        <v>2.3126199999999999E-8</v>
      </c>
    </row>
    <row r="86" spans="13:14">
      <c r="M86" s="1">
        <v>20000600</v>
      </c>
      <c r="N86" s="1">
        <v>1.75526E-8</v>
      </c>
    </row>
    <row r="87" spans="13:14">
      <c r="M87" s="1">
        <v>20000600</v>
      </c>
      <c r="N87" s="1">
        <v>1.3280800000000001E-8</v>
      </c>
    </row>
    <row r="88" spans="13:14">
      <c r="M88" s="1">
        <v>20000600</v>
      </c>
      <c r="N88" s="1">
        <v>1.00554E-8</v>
      </c>
    </row>
    <row r="89" spans="13:14">
      <c r="M89" s="1">
        <v>20000600</v>
      </c>
      <c r="N89" s="1">
        <v>7.5612900000000005E-9</v>
      </c>
    </row>
    <row r="90" spans="13:14">
      <c r="M90" s="1">
        <v>20000600</v>
      </c>
      <c r="N90" s="1">
        <v>3.9630200000000002E-8</v>
      </c>
    </row>
    <row r="91" spans="13:14">
      <c r="M91" s="1">
        <v>20000600</v>
      </c>
      <c r="N91" s="1">
        <v>3.0374999999999999E-8</v>
      </c>
    </row>
    <row r="92" spans="13:14">
      <c r="M92" s="1">
        <v>20000600</v>
      </c>
      <c r="N92" s="1">
        <v>2.0403400000000001E-7</v>
      </c>
    </row>
    <row r="93" spans="13:14">
      <c r="M93" s="1">
        <v>20000600</v>
      </c>
      <c r="N93" s="1">
        <v>5.1731899999999998E-8</v>
      </c>
    </row>
    <row r="94" spans="13:14">
      <c r="M94" s="1">
        <v>20000600</v>
      </c>
      <c r="N94" s="1">
        <v>6.7085200000000006E-8</v>
      </c>
    </row>
    <row r="95" spans="13:14">
      <c r="M95" s="1">
        <v>20000600</v>
      </c>
      <c r="N95" s="1">
        <v>8.7032700000000006E-8</v>
      </c>
    </row>
    <row r="96" spans="13:14">
      <c r="M96" s="1">
        <v>20000600</v>
      </c>
      <c r="N96" s="1">
        <v>1.16067E-7</v>
      </c>
    </row>
    <row r="97" spans="13:14">
      <c r="M97" s="1">
        <v>20000600</v>
      </c>
      <c r="N97" s="1">
        <v>1.54187E-7</v>
      </c>
    </row>
    <row r="98" spans="13:14">
      <c r="M98" s="1">
        <v>20000700</v>
      </c>
      <c r="N98" s="1">
        <v>5.3777999999999998E-10</v>
      </c>
    </row>
    <row r="99" spans="13:14">
      <c r="M99" s="1">
        <v>20000700</v>
      </c>
      <c r="N99" s="1">
        <v>4.0738999999999998E-10</v>
      </c>
    </row>
    <row r="100" spans="13:14">
      <c r="M100" s="1">
        <v>20000700</v>
      </c>
      <c r="N100" s="1">
        <v>3.0918000000000001E-10</v>
      </c>
    </row>
    <row r="101" spans="13:14">
      <c r="M101" s="1">
        <v>20000700</v>
      </c>
      <c r="N101" s="1">
        <v>2.3309000000000002E-10</v>
      </c>
    </row>
    <row r="102" spans="13:14">
      <c r="M102" s="1">
        <v>20000700</v>
      </c>
      <c r="N102" s="1">
        <v>1.7606000000000001E-10</v>
      </c>
    </row>
    <row r="103" spans="13:14">
      <c r="M103" s="1">
        <v>20000700</v>
      </c>
      <c r="N103" s="1">
        <v>1.3799000000000001E-10</v>
      </c>
    </row>
    <row r="104" spans="13:14">
      <c r="M104" s="1">
        <v>20000700</v>
      </c>
      <c r="N104" s="1">
        <v>1.0795999999999999E-10</v>
      </c>
    </row>
    <row r="105" spans="13:14">
      <c r="M105" s="1">
        <v>20000700</v>
      </c>
      <c r="N105" s="1">
        <v>9.2267999999999996E-10</v>
      </c>
    </row>
    <row r="106" spans="13:14">
      <c r="M106" s="1">
        <v>20000700</v>
      </c>
      <c r="N106" s="1">
        <v>7.0232000000000001E-10</v>
      </c>
    </row>
    <row r="107" spans="13:14">
      <c r="M107" s="1">
        <v>20000700</v>
      </c>
      <c r="N107" s="1">
        <v>1.20432E-9</v>
      </c>
    </row>
    <row r="108" spans="13:14">
      <c r="M108" s="1">
        <v>20000700</v>
      </c>
      <c r="N108" s="1">
        <v>5.6900400000000003E-9</v>
      </c>
    </row>
    <row r="109" spans="13:14">
      <c r="M109" s="1">
        <v>20000700</v>
      </c>
      <c r="N109" s="1">
        <v>4.42144E-9</v>
      </c>
    </row>
    <row r="110" spans="13:14">
      <c r="M110" s="1">
        <v>20000700</v>
      </c>
      <c r="N110" s="1">
        <v>3.4276300000000001E-9</v>
      </c>
    </row>
    <row r="111" spans="13:14">
      <c r="M111" s="1">
        <v>20000700</v>
      </c>
      <c r="N111" s="1">
        <v>2.6404600000000002E-9</v>
      </c>
    </row>
    <row r="112" spans="13:14">
      <c r="M112" s="1">
        <v>20000700</v>
      </c>
      <c r="N112" s="1">
        <v>2.0373E-9</v>
      </c>
    </row>
    <row r="113" spans="13:14">
      <c r="M113" s="1">
        <v>20000700</v>
      </c>
      <c r="N113" s="1">
        <v>1.56822E-9</v>
      </c>
    </row>
    <row r="114" spans="13:14">
      <c r="M114" s="1">
        <v>20000800</v>
      </c>
      <c r="N114" s="1">
        <v>9.1713999999999995E-11</v>
      </c>
    </row>
    <row r="115" spans="13:14">
      <c r="M115" s="1">
        <v>20000800</v>
      </c>
      <c r="N115" s="1">
        <v>7.7851000000000003E-11</v>
      </c>
    </row>
    <row r="116" spans="13:14">
      <c r="M116" s="1">
        <v>20000800</v>
      </c>
      <c r="N116" s="1">
        <v>2.0222999999999999E-11</v>
      </c>
    </row>
    <row r="117" spans="13:14">
      <c r="M117" s="1">
        <v>20000800</v>
      </c>
      <c r="N117" s="1">
        <v>1.1614000000000001E-12</v>
      </c>
    </row>
    <row r="118" spans="13:14">
      <c r="M118" s="1">
        <v>20001000</v>
      </c>
      <c r="N118">
        <v>0</v>
      </c>
    </row>
    <row r="119" spans="13:14">
      <c r="M119" s="1">
        <v>150000000</v>
      </c>
      <c r="N11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spectrum360_A_JENDL_PHITS</vt:lpstr>
      <vt:lpstr>xsecs on 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Bernstein</dc:creator>
  <cp:lastModifiedBy>Reis, Christopher</cp:lastModifiedBy>
  <dcterms:created xsi:type="dcterms:W3CDTF">2025-04-07T18:52:12Z</dcterms:created>
  <dcterms:modified xsi:type="dcterms:W3CDTF">2025-04-24T05:29:55Z</dcterms:modified>
</cp:coreProperties>
</file>