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reisch\Downloads\"/>
    </mc:Choice>
  </mc:AlternateContent>
  <xr:revisionPtr revIDLastSave="0" documentId="13_ncr:1_{679F766B-DC5D-456A-9667-78DAA8783C13}" xr6:coauthVersionLast="36" xr6:coauthVersionMax="47" xr10:uidLastSave="{00000000-0000-0000-0000-000000000000}"/>
  <bookViews>
    <workbookView xWindow="0" yWindow="0" windowWidth="11670" windowHeight="4670" tabRatio="639" activeTab="2" xr2:uid="{00000000-000D-0000-FFFF-FFFF00000000}"/>
  </bookViews>
  <sheets>
    <sheet name="ARC_BR2_spectra_Lee" sheetId="1" r:id="rId1"/>
    <sheet name="elast stopping in Ni" sheetId="2" r:id="rId2"/>
    <sheet name="Alpha Spec" sheetId="5" r:id="rId3"/>
    <sheet name="Proton Spec" sheetId="7" r:id="rId4"/>
  </sheet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D20" i="1"/>
  <c r="E36" i="7"/>
  <c r="Z3" i="7"/>
  <c r="D35" i="7"/>
  <c r="I9" i="7"/>
  <c r="I8" i="7"/>
  <c r="J9" i="7"/>
  <c r="K9" i="7"/>
  <c r="R9" i="7"/>
  <c r="P9" i="7"/>
  <c r="P8" i="7"/>
  <c r="S9" i="7"/>
  <c r="I218" i="7"/>
  <c r="I217" i="7"/>
  <c r="J218" i="7"/>
  <c r="K218" i="7"/>
  <c r="R218" i="7"/>
  <c r="P218" i="7"/>
  <c r="P217" i="7"/>
  <c r="S218" i="7"/>
  <c r="I219" i="7"/>
  <c r="J219" i="7"/>
  <c r="K219" i="7"/>
  <c r="R219" i="7"/>
  <c r="P219" i="7"/>
  <c r="S219" i="7"/>
  <c r="I220" i="7"/>
  <c r="J220" i="7"/>
  <c r="K220" i="7"/>
  <c r="R220" i="7"/>
  <c r="P220" i="7"/>
  <c r="S220" i="7"/>
  <c r="I221" i="7"/>
  <c r="J221" i="7"/>
  <c r="K221" i="7"/>
  <c r="R221" i="7"/>
  <c r="P221" i="7"/>
  <c r="S221" i="7"/>
  <c r="I222" i="7"/>
  <c r="J222" i="7"/>
  <c r="K222" i="7"/>
  <c r="R222" i="7"/>
  <c r="P222" i="7"/>
  <c r="S222" i="7"/>
  <c r="I223" i="7"/>
  <c r="J223" i="7"/>
  <c r="K223" i="7"/>
  <c r="R223" i="7"/>
  <c r="P223" i="7"/>
  <c r="S223" i="7"/>
  <c r="I224" i="7"/>
  <c r="J224" i="7"/>
  <c r="K224" i="7"/>
  <c r="R224" i="7"/>
  <c r="P224" i="7"/>
  <c r="S224" i="7"/>
  <c r="I225" i="7"/>
  <c r="J225" i="7"/>
  <c r="K225" i="7"/>
  <c r="R225" i="7"/>
  <c r="P225" i="7"/>
  <c r="S225" i="7"/>
  <c r="I175" i="7"/>
  <c r="I174" i="7"/>
  <c r="J175" i="7"/>
  <c r="K175" i="7"/>
  <c r="R175" i="7"/>
  <c r="U169" i="7"/>
  <c r="P175" i="7"/>
  <c r="P174" i="7"/>
  <c r="S175" i="7"/>
  <c r="V169" i="7"/>
  <c r="I176" i="7"/>
  <c r="J176" i="7"/>
  <c r="K176" i="7"/>
  <c r="R176" i="7"/>
  <c r="U170" i="7"/>
  <c r="P176" i="7"/>
  <c r="S176" i="7"/>
  <c r="V170" i="7"/>
  <c r="I177" i="7"/>
  <c r="J177" i="7"/>
  <c r="K177" i="7"/>
  <c r="R177" i="7"/>
  <c r="U171" i="7"/>
  <c r="P177" i="7"/>
  <c r="S177" i="7"/>
  <c r="V171" i="7"/>
  <c r="I178" i="7"/>
  <c r="J178" i="7"/>
  <c r="K178" i="7"/>
  <c r="R178" i="7"/>
  <c r="U172" i="7"/>
  <c r="P178" i="7"/>
  <c r="S178" i="7"/>
  <c r="V172" i="7"/>
  <c r="I179" i="7"/>
  <c r="J179" i="7"/>
  <c r="K179" i="7"/>
  <c r="R179" i="7"/>
  <c r="U173" i="7"/>
  <c r="P179" i="7"/>
  <c r="S179" i="7"/>
  <c r="V173" i="7"/>
  <c r="I180" i="7"/>
  <c r="J180" i="7"/>
  <c r="K180" i="7"/>
  <c r="R180" i="7"/>
  <c r="U174" i="7"/>
  <c r="P180" i="7"/>
  <c r="S180" i="7"/>
  <c r="V174" i="7"/>
  <c r="I181" i="7"/>
  <c r="J181" i="7"/>
  <c r="K181" i="7"/>
  <c r="R181" i="7"/>
  <c r="U175" i="7"/>
  <c r="P181" i="7"/>
  <c r="S181" i="7"/>
  <c r="V175" i="7"/>
  <c r="I182" i="7"/>
  <c r="J182" i="7"/>
  <c r="K182" i="7"/>
  <c r="R182" i="7"/>
  <c r="U176" i="7"/>
  <c r="P182" i="7"/>
  <c r="S182" i="7"/>
  <c r="V176" i="7"/>
  <c r="I183" i="7"/>
  <c r="J183" i="7"/>
  <c r="K183" i="7"/>
  <c r="R183" i="7"/>
  <c r="U177" i="7"/>
  <c r="P183" i="7"/>
  <c r="S183" i="7"/>
  <c r="V177" i="7"/>
  <c r="I184" i="7"/>
  <c r="J184" i="7"/>
  <c r="K184" i="7"/>
  <c r="R184" i="7"/>
  <c r="U178" i="7"/>
  <c r="P184" i="7"/>
  <c r="S184" i="7"/>
  <c r="V178" i="7"/>
  <c r="I185" i="7"/>
  <c r="J185" i="7"/>
  <c r="K185" i="7"/>
  <c r="R185" i="7"/>
  <c r="U179" i="7"/>
  <c r="P185" i="7"/>
  <c r="S185" i="7"/>
  <c r="V179" i="7"/>
  <c r="I186" i="7"/>
  <c r="J186" i="7"/>
  <c r="K186" i="7"/>
  <c r="R186" i="7"/>
  <c r="U180" i="7"/>
  <c r="P186" i="7"/>
  <c r="S186" i="7"/>
  <c r="V180" i="7"/>
  <c r="I187" i="7"/>
  <c r="J187" i="7"/>
  <c r="K187" i="7"/>
  <c r="R187" i="7"/>
  <c r="U181" i="7"/>
  <c r="P187" i="7"/>
  <c r="S187" i="7"/>
  <c r="V181" i="7"/>
  <c r="I188" i="7"/>
  <c r="J188" i="7"/>
  <c r="K188" i="7"/>
  <c r="R188" i="7"/>
  <c r="U182" i="7"/>
  <c r="P188" i="7"/>
  <c r="S188" i="7"/>
  <c r="V182" i="7"/>
  <c r="I189" i="7"/>
  <c r="J189" i="7"/>
  <c r="K189" i="7"/>
  <c r="R189" i="7"/>
  <c r="U183" i="7"/>
  <c r="P189" i="7"/>
  <c r="S189" i="7"/>
  <c r="V183" i="7"/>
  <c r="I190" i="7"/>
  <c r="J190" i="7"/>
  <c r="K190" i="7"/>
  <c r="R190" i="7"/>
  <c r="U184" i="7"/>
  <c r="P190" i="7"/>
  <c r="S190" i="7"/>
  <c r="V184" i="7"/>
  <c r="I191" i="7"/>
  <c r="J191" i="7"/>
  <c r="K191" i="7"/>
  <c r="R191" i="7"/>
  <c r="U185" i="7"/>
  <c r="P191" i="7"/>
  <c r="S191" i="7"/>
  <c r="V185" i="7"/>
  <c r="I192" i="7"/>
  <c r="J192" i="7"/>
  <c r="K192" i="7"/>
  <c r="R192" i="7"/>
  <c r="U186" i="7"/>
  <c r="P192" i="7"/>
  <c r="S192" i="7"/>
  <c r="V186" i="7"/>
  <c r="I193" i="7"/>
  <c r="J193" i="7"/>
  <c r="K193" i="7"/>
  <c r="R193" i="7"/>
  <c r="U187" i="7"/>
  <c r="P193" i="7"/>
  <c r="S193" i="7"/>
  <c r="V187" i="7"/>
  <c r="I194" i="7"/>
  <c r="J194" i="7"/>
  <c r="K194" i="7"/>
  <c r="R194" i="7"/>
  <c r="U188" i="7"/>
  <c r="P194" i="7"/>
  <c r="S194" i="7"/>
  <c r="V188" i="7"/>
  <c r="I195" i="7"/>
  <c r="J195" i="7"/>
  <c r="K195" i="7"/>
  <c r="R195" i="7"/>
  <c r="U189" i="7"/>
  <c r="P195" i="7"/>
  <c r="S195" i="7"/>
  <c r="V189" i="7"/>
  <c r="I196" i="7"/>
  <c r="J196" i="7"/>
  <c r="K196" i="7"/>
  <c r="R196" i="7"/>
  <c r="U190" i="7"/>
  <c r="P196" i="7"/>
  <c r="S196" i="7"/>
  <c r="V190" i="7"/>
  <c r="I197" i="7"/>
  <c r="J197" i="7"/>
  <c r="K197" i="7"/>
  <c r="R197" i="7"/>
  <c r="U191" i="7"/>
  <c r="P197" i="7"/>
  <c r="S197" i="7"/>
  <c r="V191" i="7"/>
  <c r="I198" i="7"/>
  <c r="J198" i="7"/>
  <c r="K198" i="7"/>
  <c r="R198" i="7"/>
  <c r="U192" i="7"/>
  <c r="P198" i="7"/>
  <c r="S198" i="7"/>
  <c r="V192" i="7"/>
  <c r="I199" i="7"/>
  <c r="J199" i="7"/>
  <c r="K199" i="7"/>
  <c r="R199" i="7"/>
  <c r="U193" i="7"/>
  <c r="P199" i="7"/>
  <c r="S199" i="7"/>
  <c r="V193" i="7"/>
  <c r="I200" i="7"/>
  <c r="J200" i="7"/>
  <c r="K200" i="7"/>
  <c r="R200" i="7"/>
  <c r="U194" i="7"/>
  <c r="P200" i="7"/>
  <c r="S200" i="7"/>
  <c r="V194" i="7"/>
  <c r="I201" i="7"/>
  <c r="J201" i="7"/>
  <c r="K201" i="7"/>
  <c r="R201" i="7"/>
  <c r="U195" i="7"/>
  <c r="P201" i="7"/>
  <c r="S201" i="7"/>
  <c r="V195" i="7"/>
  <c r="I202" i="7"/>
  <c r="J202" i="7"/>
  <c r="K202" i="7"/>
  <c r="R202" i="7"/>
  <c r="U196" i="7"/>
  <c r="P202" i="7"/>
  <c r="S202" i="7"/>
  <c r="V196" i="7"/>
  <c r="I203" i="7"/>
  <c r="J203" i="7"/>
  <c r="K203" i="7"/>
  <c r="R203" i="7"/>
  <c r="U197" i="7"/>
  <c r="P203" i="7"/>
  <c r="S203" i="7"/>
  <c r="V197" i="7"/>
  <c r="I204" i="7"/>
  <c r="J204" i="7"/>
  <c r="K204" i="7"/>
  <c r="R204" i="7"/>
  <c r="U198" i="7"/>
  <c r="P204" i="7"/>
  <c r="S204" i="7"/>
  <c r="V198" i="7"/>
  <c r="I205" i="7"/>
  <c r="J205" i="7"/>
  <c r="K205" i="7"/>
  <c r="R205" i="7"/>
  <c r="U199" i="7"/>
  <c r="P205" i="7"/>
  <c r="S205" i="7"/>
  <c r="V199" i="7"/>
  <c r="I206" i="7"/>
  <c r="J206" i="7"/>
  <c r="K206" i="7"/>
  <c r="R206" i="7"/>
  <c r="U200" i="7"/>
  <c r="P206" i="7"/>
  <c r="S206" i="7"/>
  <c r="V200" i="7"/>
  <c r="I207" i="7"/>
  <c r="J207" i="7"/>
  <c r="K207" i="7"/>
  <c r="R207" i="7"/>
  <c r="U201" i="7"/>
  <c r="P207" i="7"/>
  <c r="S207" i="7"/>
  <c r="V201" i="7"/>
  <c r="I208" i="7"/>
  <c r="J208" i="7"/>
  <c r="K208" i="7"/>
  <c r="R208" i="7"/>
  <c r="U202" i="7"/>
  <c r="P208" i="7"/>
  <c r="S208" i="7"/>
  <c r="V202" i="7"/>
  <c r="I209" i="7"/>
  <c r="J209" i="7"/>
  <c r="K209" i="7"/>
  <c r="R209" i="7"/>
  <c r="U203" i="7"/>
  <c r="P209" i="7"/>
  <c r="S209" i="7"/>
  <c r="V203" i="7"/>
  <c r="I210" i="7"/>
  <c r="J210" i="7"/>
  <c r="K210" i="7"/>
  <c r="R210" i="7"/>
  <c r="U204" i="7"/>
  <c r="P210" i="7"/>
  <c r="S210" i="7"/>
  <c r="V204" i="7"/>
  <c r="I211" i="7"/>
  <c r="J211" i="7"/>
  <c r="K211" i="7"/>
  <c r="R211" i="7"/>
  <c r="U205" i="7"/>
  <c r="P211" i="7"/>
  <c r="S211" i="7"/>
  <c r="V205" i="7"/>
  <c r="I212" i="7"/>
  <c r="J212" i="7"/>
  <c r="K212" i="7"/>
  <c r="R212" i="7"/>
  <c r="U206" i="7"/>
  <c r="P212" i="7"/>
  <c r="S212" i="7"/>
  <c r="V206" i="7"/>
  <c r="I213" i="7"/>
  <c r="J213" i="7"/>
  <c r="K213" i="7"/>
  <c r="R213" i="7"/>
  <c r="U207" i="7"/>
  <c r="P213" i="7"/>
  <c r="S213" i="7"/>
  <c r="V207" i="7"/>
  <c r="I214" i="7"/>
  <c r="J214" i="7"/>
  <c r="K214" i="7"/>
  <c r="R214" i="7"/>
  <c r="U208" i="7"/>
  <c r="P214" i="7"/>
  <c r="S214" i="7"/>
  <c r="V208" i="7"/>
  <c r="I215" i="7"/>
  <c r="J215" i="7"/>
  <c r="K215" i="7"/>
  <c r="R215" i="7"/>
  <c r="U209" i="7"/>
  <c r="P215" i="7"/>
  <c r="S215" i="7"/>
  <c r="V209" i="7"/>
  <c r="I216" i="7"/>
  <c r="J216" i="7"/>
  <c r="K216" i="7"/>
  <c r="R216" i="7"/>
  <c r="U210" i="7"/>
  <c r="P216" i="7"/>
  <c r="S216" i="7"/>
  <c r="V210" i="7"/>
  <c r="J217" i="7"/>
  <c r="K217" i="7"/>
  <c r="R217" i="7"/>
  <c r="U211" i="7"/>
  <c r="S217" i="7"/>
  <c r="V211" i="7"/>
  <c r="P10" i="7"/>
  <c r="S10" i="7"/>
  <c r="V4" i="7"/>
  <c r="P11" i="7"/>
  <c r="S11" i="7"/>
  <c r="V5" i="7"/>
  <c r="P12" i="7"/>
  <c r="S12" i="7"/>
  <c r="V6" i="7"/>
  <c r="P13" i="7"/>
  <c r="S13" i="7"/>
  <c r="V7" i="7"/>
  <c r="P14" i="7"/>
  <c r="S14" i="7"/>
  <c r="V8" i="7"/>
  <c r="P15" i="7"/>
  <c r="S15" i="7"/>
  <c r="V9" i="7"/>
  <c r="P16" i="7"/>
  <c r="S16" i="7"/>
  <c r="V10" i="7"/>
  <c r="P17" i="7"/>
  <c r="S17" i="7"/>
  <c r="V11" i="7"/>
  <c r="P18" i="7"/>
  <c r="S18" i="7"/>
  <c r="V12" i="7"/>
  <c r="P19" i="7"/>
  <c r="S19" i="7"/>
  <c r="V13" i="7"/>
  <c r="P20" i="7"/>
  <c r="S20" i="7"/>
  <c r="V14" i="7"/>
  <c r="P21" i="7"/>
  <c r="S21" i="7"/>
  <c r="V15" i="7"/>
  <c r="P22" i="7"/>
  <c r="S22" i="7"/>
  <c r="V16" i="7"/>
  <c r="P23" i="7"/>
  <c r="S23" i="7"/>
  <c r="V17" i="7"/>
  <c r="P24" i="7"/>
  <c r="S24" i="7"/>
  <c r="V18" i="7"/>
  <c r="P25" i="7"/>
  <c r="S25" i="7"/>
  <c r="V19" i="7"/>
  <c r="P26" i="7"/>
  <c r="S26" i="7"/>
  <c r="V20" i="7"/>
  <c r="P27" i="7"/>
  <c r="S27" i="7"/>
  <c r="V21" i="7"/>
  <c r="P28" i="7"/>
  <c r="S28" i="7"/>
  <c r="V22" i="7"/>
  <c r="P29" i="7"/>
  <c r="S29" i="7"/>
  <c r="V23" i="7"/>
  <c r="P30" i="7"/>
  <c r="S30" i="7"/>
  <c r="V24" i="7"/>
  <c r="P31" i="7"/>
  <c r="S31" i="7"/>
  <c r="V25" i="7"/>
  <c r="P32" i="7"/>
  <c r="S32" i="7"/>
  <c r="V26" i="7"/>
  <c r="P33" i="7"/>
  <c r="S33" i="7"/>
  <c r="V27" i="7"/>
  <c r="P34" i="7"/>
  <c r="S34" i="7"/>
  <c r="V28" i="7"/>
  <c r="P35" i="7"/>
  <c r="S35" i="7"/>
  <c r="V29" i="7"/>
  <c r="P36" i="7"/>
  <c r="S36" i="7"/>
  <c r="V30" i="7"/>
  <c r="P37" i="7"/>
  <c r="S37" i="7"/>
  <c r="V31" i="7"/>
  <c r="P38" i="7"/>
  <c r="S38" i="7"/>
  <c r="V32" i="7"/>
  <c r="P39" i="7"/>
  <c r="S39" i="7"/>
  <c r="V33" i="7"/>
  <c r="P40" i="7"/>
  <c r="S40" i="7"/>
  <c r="V34" i="7"/>
  <c r="P41" i="7"/>
  <c r="S41" i="7"/>
  <c r="V35" i="7"/>
  <c r="P42" i="7"/>
  <c r="S42" i="7"/>
  <c r="V36" i="7"/>
  <c r="P43" i="7"/>
  <c r="S43" i="7"/>
  <c r="V37" i="7"/>
  <c r="P44" i="7"/>
  <c r="S44" i="7"/>
  <c r="V38" i="7"/>
  <c r="P45" i="7"/>
  <c r="S45" i="7"/>
  <c r="V39" i="7"/>
  <c r="P46" i="7"/>
  <c r="S46" i="7"/>
  <c r="V40" i="7"/>
  <c r="P47" i="7"/>
  <c r="S47" i="7"/>
  <c r="V41" i="7"/>
  <c r="P48" i="7"/>
  <c r="S48" i="7"/>
  <c r="V42" i="7"/>
  <c r="P49" i="7"/>
  <c r="S49" i="7"/>
  <c r="V43" i="7"/>
  <c r="P50" i="7"/>
  <c r="S50" i="7"/>
  <c r="V44" i="7"/>
  <c r="P51" i="7"/>
  <c r="S51" i="7"/>
  <c r="V45" i="7"/>
  <c r="P52" i="7"/>
  <c r="S52" i="7"/>
  <c r="V46" i="7"/>
  <c r="P53" i="7"/>
  <c r="S53" i="7"/>
  <c r="V47" i="7"/>
  <c r="P54" i="7"/>
  <c r="S54" i="7"/>
  <c r="V48" i="7"/>
  <c r="P55" i="7"/>
  <c r="S55" i="7"/>
  <c r="V49" i="7"/>
  <c r="P56" i="7"/>
  <c r="S56" i="7"/>
  <c r="V50" i="7"/>
  <c r="P57" i="7"/>
  <c r="S57" i="7"/>
  <c r="V51" i="7"/>
  <c r="P58" i="7"/>
  <c r="S58" i="7"/>
  <c r="V52" i="7"/>
  <c r="P59" i="7"/>
  <c r="S59" i="7"/>
  <c r="V53" i="7"/>
  <c r="P60" i="7"/>
  <c r="S60" i="7"/>
  <c r="V54" i="7"/>
  <c r="P61" i="7"/>
  <c r="S61" i="7"/>
  <c r="V55" i="7"/>
  <c r="P62" i="7"/>
  <c r="S62" i="7"/>
  <c r="V56" i="7"/>
  <c r="P63" i="7"/>
  <c r="S63" i="7"/>
  <c r="V57" i="7"/>
  <c r="P64" i="7"/>
  <c r="S64" i="7"/>
  <c r="V58" i="7"/>
  <c r="P65" i="7"/>
  <c r="S65" i="7"/>
  <c r="V59" i="7"/>
  <c r="P66" i="7"/>
  <c r="S66" i="7"/>
  <c r="V60" i="7"/>
  <c r="P67" i="7"/>
  <c r="S67" i="7"/>
  <c r="V61" i="7"/>
  <c r="P68" i="7"/>
  <c r="S68" i="7"/>
  <c r="V62" i="7"/>
  <c r="P69" i="7"/>
  <c r="S69" i="7"/>
  <c r="V63" i="7"/>
  <c r="P70" i="7"/>
  <c r="S70" i="7"/>
  <c r="V64" i="7"/>
  <c r="P71" i="7"/>
  <c r="S71" i="7"/>
  <c r="V65" i="7"/>
  <c r="P72" i="7"/>
  <c r="S72" i="7"/>
  <c r="V66" i="7"/>
  <c r="P73" i="7"/>
  <c r="S73" i="7"/>
  <c r="V67" i="7"/>
  <c r="P74" i="7"/>
  <c r="S74" i="7"/>
  <c r="V68" i="7"/>
  <c r="P75" i="7"/>
  <c r="S75" i="7"/>
  <c r="V69" i="7"/>
  <c r="P76" i="7"/>
  <c r="S76" i="7"/>
  <c r="V70" i="7"/>
  <c r="P77" i="7"/>
  <c r="S77" i="7"/>
  <c r="V71" i="7"/>
  <c r="P78" i="7"/>
  <c r="S78" i="7"/>
  <c r="V72" i="7"/>
  <c r="P79" i="7"/>
  <c r="S79" i="7"/>
  <c r="V73" i="7"/>
  <c r="P80" i="7"/>
  <c r="S80" i="7"/>
  <c r="V74" i="7"/>
  <c r="P81" i="7"/>
  <c r="S81" i="7"/>
  <c r="V75" i="7"/>
  <c r="P82" i="7"/>
  <c r="S82" i="7"/>
  <c r="V76" i="7"/>
  <c r="P83" i="7"/>
  <c r="S83" i="7"/>
  <c r="V77" i="7"/>
  <c r="P84" i="7"/>
  <c r="S84" i="7"/>
  <c r="V78" i="7"/>
  <c r="P85" i="7"/>
  <c r="S85" i="7"/>
  <c r="V79" i="7"/>
  <c r="P86" i="7"/>
  <c r="S86" i="7"/>
  <c r="V80" i="7"/>
  <c r="P87" i="7"/>
  <c r="S87" i="7"/>
  <c r="V81" i="7"/>
  <c r="P88" i="7"/>
  <c r="S88" i="7"/>
  <c r="V82" i="7"/>
  <c r="P89" i="7"/>
  <c r="S89" i="7"/>
  <c r="V83" i="7"/>
  <c r="P90" i="7"/>
  <c r="S90" i="7"/>
  <c r="V84" i="7"/>
  <c r="P91" i="7"/>
  <c r="S91" i="7"/>
  <c r="V85" i="7"/>
  <c r="P92" i="7"/>
  <c r="S92" i="7"/>
  <c r="V86" i="7"/>
  <c r="P93" i="7"/>
  <c r="S93" i="7"/>
  <c r="V87" i="7"/>
  <c r="P94" i="7"/>
  <c r="S94" i="7"/>
  <c r="V88" i="7"/>
  <c r="P95" i="7"/>
  <c r="S95" i="7"/>
  <c r="V89" i="7"/>
  <c r="P96" i="7"/>
  <c r="S96" i="7"/>
  <c r="V90" i="7"/>
  <c r="P97" i="7"/>
  <c r="S97" i="7"/>
  <c r="V91" i="7"/>
  <c r="P98" i="7"/>
  <c r="S98" i="7"/>
  <c r="V92" i="7"/>
  <c r="P99" i="7"/>
  <c r="S99" i="7"/>
  <c r="V93" i="7"/>
  <c r="P100" i="7"/>
  <c r="S100" i="7"/>
  <c r="V94" i="7"/>
  <c r="P101" i="7"/>
  <c r="S101" i="7"/>
  <c r="V95" i="7"/>
  <c r="P102" i="7"/>
  <c r="S102" i="7"/>
  <c r="V96" i="7"/>
  <c r="P103" i="7"/>
  <c r="S103" i="7"/>
  <c r="V97" i="7"/>
  <c r="P104" i="7"/>
  <c r="S104" i="7"/>
  <c r="V98" i="7"/>
  <c r="P105" i="7"/>
  <c r="S105" i="7"/>
  <c r="V99" i="7"/>
  <c r="P106" i="7"/>
  <c r="S106" i="7"/>
  <c r="V100" i="7"/>
  <c r="P107" i="7"/>
  <c r="S107" i="7"/>
  <c r="V101" i="7"/>
  <c r="P108" i="7"/>
  <c r="S108" i="7"/>
  <c r="V102" i="7"/>
  <c r="P109" i="7"/>
  <c r="S109" i="7"/>
  <c r="V103" i="7"/>
  <c r="P110" i="7"/>
  <c r="S110" i="7"/>
  <c r="V104" i="7"/>
  <c r="P111" i="7"/>
  <c r="S111" i="7"/>
  <c r="V105" i="7"/>
  <c r="P112" i="7"/>
  <c r="S112" i="7"/>
  <c r="V106" i="7"/>
  <c r="P113" i="7"/>
  <c r="S113" i="7"/>
  <c r="V107" i="7"/>
  <c r="P114" i="7"/>
  <c r="S114" i="7"/>
  <c r="V108" i="7"/>
  <c r="P115" i="7"/>
  <c r="S115" i="7"/>
  <c r="V109" i="7"/>
  <c r="P116" i="7"/>
  <c r="S116" i="7"/>
  <c r="V110" i="7"/>
  <c r="P117" i="7"/>
  <c r="S117" i="7"/>
  <c r="V111" i="7"/>
  <c r="P118" i="7"/>
  <c r="S118" i="7"/>
  <c r="V112" i="7"/>
  <c r="P119" i="7"/>
  <c r="S119" i="7"/>
  <c r="V113" i="7"/>
  <c r="P120" i="7"/>
  <c r="S120" i="7"/>
  <c r="V114" i="7"/>
  <c r="P121" i="7"/>
  <c r="S121" i="7"/>
  <c r="V115" i="7"/>
  <c r="P122" i="7"/>
  <c r="S122" i="7"/>
  <c r="V116" i="7"/>
  <c r="P123" i="7"/>
  <c r="S123" i="7"/>
  <c r="V117" i="7"/>
  <c r="P124" i="7"/>
  <c r="S124" i="7"/>
  <c r="V118" i="7"/>
  <c r="P125" i="7"/>
  <c r="S125" i="7"/>
  <c r="V119" i="7"/>
  <c r="P126" i="7"/>
  <c r="S126" i="7"/>
  <c r="V120" i="7"/>
  <c r="P127" i="7"/>
  <c r="S127" i="7"/>
  <c r="V121" i="7"/>
  <c r="P128" i="7"/>
  <c r="S128" i="7"/>
  <c r="V122" i="7"/>
  <c r="P129" i="7"/>
  <c r="S129" i="7"/>
  <c r="V123" i="7"/>
  <c r="P130" i="7"/>
  <c r="S130" i="7"/>
  <c r="V124" i="7"/>
  <c r="P131" i="7"/>
  <c r="S131" i="7"/>
  <c r="V125" i="7"/>
  <c r="P132" i="7"/>
  <c r="S132" i="7"/>
  <c r="V126" i="7"/>
  <c r="P133" i="7"/>
  <c r="S133" i="7"/>
  <c r="V127" i="7"/>
  <c r="P134" i="7"/>
  <c r="S134" i="7"/>
  <c r="V128" i="7"/>
  <c r="P135" i="7"/>
  <c r="S135" i="7"/>
  <c r="V129" i="7"/>
  <c r="P136" i="7"/>
  <c r="S136" i="7"/>
  <c r="V130" i="7"/>
  <c r="P137" i="7"/>
  <c r="S137" i="7"/>
  <c r="V131" i="7"/>
  <c r="P138" i="7"/>
  <c r="S138" i="7"/>
  <c r="V132" i="7"/>
  <c r="P139" i="7"/>
  <c r="S139" i="7"/>
  <c r="V133" i="7"/>
  <c r="P140" i="7"/>
  <c r="S140" i="7"/>
  <c r="V134" i="7"/>
  <c r="P141" i="7"/>
  <c r="S141" i="7"/>
  <c r="V135" i="7"/>
  <c r="P142" i="7"/>
  <c r="S142" i="7"/>
  <c r="V136" i="7"/>
  <c r="P143" i="7"/>
  <c r="S143" i="7"/>
  <c r="V137" i="7"/>
  <c r="P144" i="7"/>
  <c r="S144" i="7"/>
  <c r="V138" i="7"/>
  <c r="P145" i="7"/>
  <c r="S145" i="7"/>
  <c r="V139" i="7"/>
  <c r="P146" i="7"/>
  <c r="S146" i="7"/>
  <c r="V140" i="7"/>
  <c r="P147" i="7"/>
  <c r="S147" i="7"/>
  <c r="V141" i="7"/>
  <c r="P148" i="7"/>
  <c r="S148" i="7"/>
  <c r="V142" i="7"/>
  <c r="P149" i="7"/>
  <c r="S149" i="7"/>
  <c r="V143" i="7"/>
  <c r="P150" i="7"/>
  <c r="S150" i="7"/>
  <c r="V144" i="7"/>
  <c r="P151" i="7"/>
  <c r="S151" i="7"/>
  <c r="V145" i="7"/>
  <c r="P152" i="7"/>
  <c r="S152" i="7"/>
  <c r="V146" i="7"/>
  <c r="P153" i="7"/>
  <c r="S153" i="7"/>
  <c r="V147" i="7"/>
  <c r="P154" i="7"/>
  <c r="S154" i="7"/>
  <c r="V148" i="7"/>
  <c r="P155" i="7"/>
  <c r="S155" i="7"/>
  <c r="V149" i="7"/>
  <c r="P156" i="7"/>
  <c r="S156" i="7"/>
  <c r="V150" i="7"/>
  <c r="P157" i="7"/>
  <c r="S157" i="7"/>
  <c r="V151" i="7"/>
  <c r="P158" i="7"/>
  <c r="S158" i="7"/>
  <c r="V152" i="7"/>
  <c r="P159" i="7"/>
  <c r="S159" i="7"/>
  <c r="V153" i="7"/>
  <c r="P160" i="7"/>
  <c r="S160" i="7"/>
  <c r="V154" i="7"/>
  <c r="P161" i="7"/>
  <c r="S161" i="7"/>
  <c r="V155" i="7"/>
  <c r="P162" i="7"/>
  <c r="S162" i="7"/>
  <c r="V156" i="7"/>
  <c r="P163" i="7"/>
  <c r="S163" i="7"/>
  <c r="V157" i="7"/>
  <c r="P164" i="7"/>
  <c r="S164" i="7"/>
  <c r="V158" i="7"/>
  <c r="P165" i="7"/>
  <c r="S165" i="7"/>
  <c r="V159" i="7"/>
  <c r="P166" i="7"/>
  <c r="S166" i="7"/>
  <c r="V160" i="7"/>
  <c r="P167" i="7"/>
  <c r="S167" i="7"/>
  <c r="V161" i="7"/>
  <c r="P168" i="7"/>
  <c r="S168" i="7"/>
  <c r="V162" i="7"/>
  <c r="P169" i="7"/>
  <c r="S169" i="7"/>
  <c r="V163" i="7"/>
  <c r="P170" i="7"/>
  <c r="S170" i="7"/>
  <c r="V164" i="7"/>
  <c r="P171" i="7"/>
  <c r="S171" i="7"/>
  <c r="V165" i="7"/>
  <c r="P172" i="7"/>
  <c r="S172" i="7"/>
  <c r="V166" i="7"/>
  <c r="P173" i="7"/>
  <c r="S173" i="7"/>
  <c r="V167" i="7"/>
  <c r="S174" i="7"/>
  <c r="V168" i="7"/>
  <c r="I10" i="7"/>
  <c r="J10" i="7"/>
  <c r="K10" i="7"/>
  <c r="R10" i="7"/>
  <c r="U4" i="7"/>
  <c r="I11" i="7"/>
  <c r="J11" i="7"/>
  <c r="K11" i="7"/>
  <c r="R11" i="7"/>
  <c r="U5" i="7"/>
  <c r="I12" i="7"/>
  <c r="J12" i="7"/>
  <c r="K12" i="7"/>
  <c r="R12" i="7"/>
  <c r="U6" i="7"/>
  <c r="I13" i="7"/>
  <c r="J13" i="7"/>
  <c r="K13" i="7"/>
  <c r="R13" i="7"/>
  <c r="U7" i="7"/>
  <c r="I14" i="7"/>
  <c r="J14" i="7"/>
  <c r="K14" i="7"/>
  <c r="R14" i="7"/>
  <c r="U8" i="7"/>
  <c r="I15" i="7"/>
  <c r="J15" i="7"/>
  <c r="K15" i="7"/>
  <c r="R15" i="7"/>
  <c r="U9" i="7"/>
  <c r="I16" i="7"/>
  <c r="J16" i="7"/>
  <c r="K16" i="7"/>
  <c r="R16" i="7"/>
  <c r="U10" i="7"/>
  <c r="I17" i="7"/>
  <c r="J17" i="7"/>
  <c r="K17" i="7"/>
  <c r="R17" i="7"/>
  <c r="U11" i="7"/>
  <c r="I18" i="7"/>
  <c r="J18" i="7"/>
  <c r="K18" i="7"/>
  <c r="R18" i="7"/>
  <c r="U12" i="7"/>
  <c r="I19" i="7"/>
  <c r="J19" i="7"/>
  <c r="K19" i="7"/>
  <c r="R19" i="7"/>
  <c r="U13" i="7"/>
  <c r="I20" i="7"/>
  <c r="J20" i="7"/>
  <c r="K20" i="7"/>
  <c r="R20" i="7"/>
  <c r="U14" i="7"/>
  <c r="I21" i="7"/>
  <c r="J21" i="7"/>
  <c r="K21" i="7"/>
  <c r="R21" i="7"/>
  <c r="U15" i="7"/>
  <c r="I22" i="7"/>
  <c r="J22" i="7"/>
  <c r="K22" i="7"/>
  <c r="R22" i="7"/>
  <c r="U16" i="7"/>
  <c r="I23" i="7"/>
  <c r="J23" i="7"/>
  <c r="K23" i="7"/>
  <c r="R23" i="7"/>
  <c r="U17" i="7"/>
  <c r="I24" i="7"/>
  <c r="J24" i="7"/>
  <c r="K24" i="7"/>
  <c r="R24" i="7"/>
  <c r="U18" i="7"/>
  <c r="I25" i="7"/>
  <c r="J25" i="7"/>
  <c r="K25" i="7"/>
  <c r="R25" i="7"/>
  <c r="U19" i="7"/>
  <c r="I26" i="7"/>
  <c r="J26" i="7"/>
  <c r="K26" i="7"/>
  <c r="R26" i="7"/>
  <c r="U20" i="7"/>
  <c r="I27" i="7"/>
  <c r="J27" i="7"/>
  <c r="K27" i="7"/>
  <c r="R27" i="7"/>
  <c r="U21" i="7"/>
  <c r="I28" i="7"/>
  <c r="J28" i="7"/>
  <c r="K28" i="7"/>
  <c r="R28" i="7"/>
  <c r="U22" i="7"/>
  <c r="I29" i="7"/>
  <c r="J29" i="7"/>
  <c r="K29" i="7"/>
  <c r="R29" i="7"/>
  <c r="U23" i="7"/>
  <c r="I30" i="7"/>
  <c r="J30" i="7"/>
  <c r="K30" i="7"/>
  <c r="R30" i="7"/>
  <c r="U24" i="7"/>
  <c r="I31" i="7"/>
  <c r="J31" i="7"/>
  <c r="K31" i="7"/>
  <c r="R31" i="7"/>
  <c r="U25" i="7"/>
  <c r="I32" i="7"/>
  <c r="J32" i="7"/>
  <c r="K32" i="7"/>
  <c r="R32" i="7"/>
  <c r="U26" i="7"/>
  <c r="I33" i="7"/>
  <c r="J33" i="7"/>
  <c r="K33" i="7"/>
  <c r="R33" i="7"/>
  <c r="U27" i="7"/>
  <c r="I34" i="7"/>
  <c r="J34" i="7"/>
  <c r="K34" i="7"/>
  <c r="R34" i="7"/>
  <c r="U28" i="7"/>
  <c r="I35" i="7"/>
  <c r="J35" i="7"/>
  <c r="K35" i="7"/>
  <c r="R35" i="7"/>
  <c r="U29" i="7"/>
  <c r="I36" i="7"/>
  <c r="J36" i="7"/>
  <c r="K36" i="7"/>
  <c r="R36" i="7"/>
  <c r="U30" i="7"/>
  <c r="I37" i="7"/>
  <c r="J37" i="7"/>
  <c r="K37" i="7"/>
  <c r="R37" i="7"/>
  <c r="U31" i="7"/>
  <c r="I38" i="7"/>
  <c r="J38" i="7"/>
  <c r="K38" i="7"/>
  <c r="R38" i="7"/>
  <c r="U32" i="7"/>
  <c r="I39" i="7"/>
  <c r="J39" i="7"/>
  <c r="K39" i="7"/>
  <c r="R39" i="7"/>
  <c r="U33" i="7"/>
  <c r="I40" i="7"/>
  <c r="J40" i="7"/>
  <c r="K40" i="7"/>
  <c r="R40" i="7"/>
  <c r="U34" i="7"/>
  <c r="I41" i="7"/>
  <c r="J41" i="7"/>
  <c r="K41" i="7"/>
  <c r="R41" i="7"/>
  <c r="U35" i="7"/>
  <c r="I42" i="7"/>
  <c r="J42" i="7"/>
  <c r="K42" i="7"/>
  <c r="R42" i="7"/>
  <c r="U36" i="7"/>
  <c r="I43" i="7"/>
  <c r="J43" i="7"/>
  <c r="K43" i="7"/>
  <c r="R43" i="7"/>
  <c r="U37" i="7"/>
  <c r="I44" i="7"/>
  <c r="J44" i="7"/>
  <c r="K44" i="7"/>
  <c r="R44" i="7"/>
  <c r="U38" i="7"/>
  <c r="I45" i="7"/>
  <c r="J45" i="7"/>
  <c r="K45" i="7"/>
  <c r="R45" i="7"/>
  <c r="U39" i="7"/>
  <c r="I46" i="7"/>
  <c r="J46" i="7"/>
  <c r="K46" i="7"/>
  <c r="R46" i="7"/>
  <c r="U40" i="7"/>
  <c r="I47" i="7"/>
  <c r="J47" i="7"/>
  <c r="K47" i="7"/>
  <c r="R47" i="7"/>
  <c r="U41" i="7"/>
  <c r="I48" i="7"/>
  <c r="J48" i="7"/>
  <c r="K48" i="7"/>
  <c r="R48" i="7"/>
  <c r="U42" i="7"/>
  <c r="I49" i="7"/>
  <c r="J49" i="7"/>
  <c r="K49" i="7"/>
  <c r="R49" i="7"/>
  <c r="U43" i="7"/>
  <c r="I50" i="7"/>
  <c r="J50" i="7"/>
  <c r="K50" i="7"/>
  <c r="R50" i="7"/>
  <c r="U44" i="7"/>
  <c r="I51" i="7"/>
  <c r="J51" i="7"/>
  <c r="K51" i="7"/>
  <c r="R51" i="7"/>
  <c r="U45" i="7"/>
  <c r="I52" i="7"/>
  <c r="J52" i="7"/>
  <c r="K52" i="7"/>
  <c r="R52" i="7"/>
  <c r="U46" i="7"/>
  <c r="I53" i="7"/>
  <c r="J53" i="7"/>
  <c r="K53" i="7"/>
  <c r="R53" i="7"/>
  <c r="U47" i="7"/>
  <c r="I54" i="7"/>
  <c r="J54" i="7"/>
  <c r="K54" i="7"/>
  <c r="R54" i="7"/>
  <c r="U48" i="7"/>
  <c r="I55" i="7"/>
  <c r="J55" i="7"/>
  <c r="K55" i="7"/>
  <c r="R55" i="7"/>
  <c r="U49" i="7"/>
  <c r="I56" i="7"/>
  <c r="J56" i="7"/>
  <c r="K56" i="7"/>
  <c r="R56" i="7"/>
  <c r="U50" i="7"/>
  <c r="I57" i="7"/>
  <c r="J57" i="7"/>
  <c r="K57" i="7"/>
  <c r="R57" i="7"/>
  <c r="U51" i="7"/>
  <c r="I58" i="7"/>
  <c r="J58" i="7"/>
  <c r="K58" i="7"/>
  <c r="R58" i="7"/>
  <c r="U52" i="7"/>
  <c r="I59" i="7"/>
  <c r="J59" i="7"/>
  <c r="K59" i="7"/>
  <c r="R59" i="7"/>
  <c r="U53" i="7"/>
  <c r="I60" i="7"/>
  <c r="J60" i="7"/>
  <c r="K60" i="7"/>
  <c r="R60" i="7"/>
  <c r="U54" i="7"/>
  <c r="I61" i="7"/>
  <c r="J61" i="7"/>
  <c r="K61" i="7"/>
  <c r="R61" i="7"/>
  <c r="U55" i="7"/>
  <c r="I62" i="7"/>
  <c r="J62" i="7"/>
  <c r="K62" i="7"/>
  <c r="R62" i="7"/>
  <c r="U56" i="7"/>
  <c r="I63" i="7"/>
  <c r="J63" i="7"/>
  <c r="K63" i="7"/>
  <c r="R63" i="7"/>
  <c r="U57" i="7"/>
  <c r="I64" i="7"/>
  <c r="J64" i="7"/>
  <c r="K64" i="7"/>
  <c r="R64" i="7"/>
  <c r="U58" i="7"/>
  <c r="I65" i="7"/>
  <c r="J65" i="7"/>
  <c r="K65" i="7"/>
  <c r="R65" i="7"/>
  <c r="U59" i="7"/>
  <c r="I66" i="7"/>
  <c r="J66" i="7"/>
  <c r="K66" i="7"/>
  <c r="R66" i="7"/>
  <c r="U60" i="7"/>
  <c r="I67" i="7"/>
  <c r="J67" i="7"/>
  <c r="K67" i="7"/>
  <c r="R67" i="7"/>
  <c r="U61" i="7"/>
  <c r="I68" i="7"/>
  <c r="J68" i="7"/>
  <c r="K68" i="7"/>
  <c r="R68" i="7"/>
  <c r="U62" i="7"/>
  <c r="I69" i="7"/>
  <c r="J69" i="7"/>
  <c r="K69" i="7"/>
  <c r="R69" i="7"/>
  <c r="U63" i="7"/>
  <c r="I70" i="7"/>
  <c r="J70" i="7"/>
  <c r="K70" i="7"/>
  <c r="R70" i="7"/>
  <c r="U64" i="7"/>
  <c r="I71" i="7"/>
  <c r="J71" i="7"/>
  <c r="K71" i="7"/>
  <c r="R71" i="7"/>
  <c r="U65" i="7"/>
  <c r="I72" i="7"/>
  <c r="J72" i="7"/>
  <c r="K72" i="7"/>
  <c r="R72" i="7"/>
  <c r="U66" i="7"/>
  <c r="I73" i="7"/>
  <c r="J73" i="7"/>
  <c r="K73" i="7"/>
  <c r="R73" i="7"/>
  <c r="U67" i="7"/>
  <c r="I74" i="7"/>
  <c r="J74" i="7"/>
  <c r="K74" i="7"/>
  <c r="R74" i="7"/>
  <c r="U68" i="7"/>
  <c r="I75" i="7"/>
  <c r="J75" i="7"/>
  <c r="K75" i="7"/>
  <c r="R75" i="7"/>
  <c r="U69" i="7"/>
  <c r="I76" i="7"/>
  <c r="J76" i="7"/>
  <c r="K76" i="7"/>
  <c r="R76" i="7"/>
  <c r="U70" i="7"/>
  <c r="I77" i="7"/>
  <c r="J77" i="7"/>
  <c r="K77" i="7"/>
  <c r="R77" i="7"/>
  <c r="U71" i="7"/>
  <c r="I78" i="7"/>
  <c r="J78" i="7"/>
  <c r="K78" i="7"/>
  <c r="R78" i="7"/>
  <c r="U72" i="7"/>
  <c r="I79" i="7"/>
  <c r="J79" i="7"/>
  <c r="K79" i="7"/>
  <c r="R79" i="7"/>
  <c r="U73" i="7"/>
  <c r="I80" i="7"/>
  <c r="J80" i="7"/>
  <c r="K80" i="7"/>
  <c r="R80" i="7"/>
  <c r="U74" i="7"/>
  <c r="I81" i="7"/>
  <c r="J81" i="7"/>
  <c r="K81" i="7"/>
  <c r="R81" i="7"/>
  <c r="U75" i="7"/>
  <c r="I82" i="7"/>
  <c r="J82" i="7"/>
  <c r="K82" i="7"/>
  <c r="R82" i="7"/>
  <c r="U76" i="7"/>
  <c r="I83" i="7"/>
  <c r="J83" i="7"/>
  <c r="K83" i="7"/>
  <c r="R83" i="7"/>
  <c r="U77" i="7"/>
  <c r="I84" i="7"/>
  <c r="J84" i="7"/>
  <c r="K84" i="7"/>
  <c r="R84" i="7"/>
  <c r="U78" i="7"/>
  <c r="I85" i="7"/>
  <c r="J85" i="7"/>
  <c r="K85" i="7"/>
  <c r="R85" i="7"/>
  <c r="U79" i="7"/>
  <c r="I86" i="7"/>
  <c r="J86" i="7"/>
  <c r="K86" i="7"/>
  <c r="R86" i="7"/>
  <c r="U80" i="7"/>
  <c r="I87" i="7"/>
  <c r="J87" i="7"/>
  <c r="K87" i="7"/>
  <c r="R87" i="7"/>
  <c r="U81" i="7"/>
  <c r="I88" i="7"/>
  <c r="J88" i="7"/>
  <c r="K88" i="7"/>
  <c r="R88" i="7"/>
  <c r="U82" i="7"/>
  <c r="I89" i="7"/>
  <c r="J89" i="7"/>
  <c r="K89" i="7"/>
  <c r="R89" i="7"/>
  <c r="U83" i="7"/>
  <c r="I90" i="7"/>
  <c r="J90" i="7"/>
  <c r="K90" i="7"/>
  <c r="R90" i="7"/>
  <c r="U84" i="7"/>
  <c r="I91" i="7"/>
  <c r="J91" i="7"/>
  <c r="K91" i="7"/>
  <c r="R91" i="7"/>
  <c r="U85" i="7"/>
  <c r="I92" i="7"/>
  <c r="J92" i="7"/>
  <c r="K92" i="7"/>
  <c r="R92" i="7"/>
  <c r="U86" i="7"/>
  <c r="I93" i="7"/>
  <c r="J93" i="7"/>
  <c r="K93" i="7"/>
  <c r="R93" i="7"/>
  <c r="U87" i="7"/>
  <c r="I94" i="7"/>
  <c r="J94" i="7"/>
  <c r="K94" i="7"/>
  <c r="R94" i="7"/>
  <c r="U88" i="7"/>
  <c r="I95" i="7"/>
  <c r="J95" i="7"/>
  <c r="K95" i="7"/>
  <c r="R95" i="7"/>
  <c r="U89" i="7"/>
  <c r="I96" i="7"/>
  <c r="J96" i="7"/>
  <c r="K96" i="7"/>
  <c r="R96" i="7"/>
  <c r="U90" i="7"/>
  <c r="I97" i="7"/>
  <c r="J97" i="7"/>
  <c r="K97" i="7"/>
  <c r="R97" i="7"/>
  <c r="U91" i="7"/>
  <c r="I98" i="7"/>
  <c r="J98" i="7"/>
  <c r="K98" i="7"/>
  <c r="R98" i="7"/>
  <c r="U92" i="7"/>
  <c r="I99" i="7"/>
  <c r="J99" i="7"/>
  <c r="K99" i="7"/>
  <c r="R99" i="7"/>
  <c r="U93" i="7"/>
  <c r="I100" i="7"/>
  <c r="J100" i="7"/>
  <c r="K100" i="7"/>
  <c r="R100" i="7"/>
  <c r="U94" i="7"/>
  <c r="I101" i="7"/>
  <c r="J101" i="7"/>
  <c r="K101" i="7"/>
  <c r="R101" i="7"/>
  <c r="U95" i="7"/>
  <c r="I102" i="7"/>
  <c r="J102" i="7"/>
  <c r="K102" i="7"/>
  <c r="R102" i="7"/>
  <c r="U96" i="7"/>
  <c r="I103" i="7"/>
  <c r="J103" i="7"/>
  <c r="K103" i="7"/>
  <c r="R103" i="7"/>
  <c r="U97" i="7"/>
  <c r="I104" i="7"/>
  <c r="J104" i="7"/>
  <c r="K104" i="7"/>
  <c r="R104" i="7"/>
  <c r="U98" i="7"/>
  <c r="I105" i="7"/>
  <c r="J105" i="7"/>
  <c r="K105" i="7"/>
  <c r="R105" i="7"/>
  <c r="U99" i="7"/>
  <c r="I106" i="7"/>
  <c r="J106" i="7"/>
  <c r="K106" i="7"/>
  <c r="R106" i="7"/>
  <c r="U100" i="7"/>
  <c r="I107" i="7"/>
  <c r="J107" i="7"/>
  <c r="K107" i="7"/>
  <c r="R107" i="7"/>
  <c r="U101" i="7"/>
  <c r="I108" i="7"/>
  <c r="J108" i="7"/>
  <c r="K108" i="7"/>
  <c r="R108" i="7"/>
  <c r="U102" i="7"/>
  <c r="I109" i="7"/>
  <c r="J109" i="7"/>
  <c r="K109" i="7"/>
  <c r="R109" i="7"/>
  <c r="U103" i="7"/>
  <c r="I110" i="7"/>
  <c r="B3" i="7"/>
  <c r="J110" i="7"/>
  <c r="K110" i="7"/>
  <c r="R110" i="7"/>
  <c r="U104" i="7"/>
  <c r="I111" i="7"/>
  <c r="J111" i="7"/>
  <c r="K111" i="7"/>
  <c r="R111" i="7"/>
  <c r="U105" i="7"/>
  <c r="I112" i="7"/>
  <c r="J112" i="7"/>
  <c r="K112" i="7"/>
  <c r="R112" i="7"/>
  <c r="U106" i="7"/>
  <c r="I113" i="7"/>
  <c r="J113" i="7"/>
  <c r="K113" i="7"/>
  <c r="R113" i="7"/>
  <c r="U107" i="7"/>
  <c r="I114" i="7"/>
  <c r="J114" i="7"/>
  <c r="K114" i="7"/>
  <c r="R114" i="7"/>
  <c r="U108" i="7"/>
  <c r="I115" i="7"/>
  <c r="J115" i="7"/>
  <c r="K115" i="7"/>
  <c r="R115" i="7"/>
  <c r="U109" i="7"/>
  <c r="I116" i="7"/>
  <c r="J116" i="7"/>
  <c r="K116" i="7"/>
  <c r="R116" i="7"/>
  <c r="U110" i="7"/>
  <c r="I117" i="7"/>
  <c r="J117" i="7"/>
  <c r="K117" i="7"/>
  <c r="R117" i="7"/>
  <c r="U111" i="7"/>
  <c r="I118" i="7"/>
  <c r="J118" i="7"/>
  <c r="K118" i="7"/>
  <c r="R118" i="7"/>
  <c r="U112" i="7"/>
  <c r="I119" i="7"/>
  <c r="J119" i="7"/>
  <c r="K119" i="7"/>
  <c r="R119" i="7"/>
  <c r="U113" i="7"/>
  <c r="I120" i="7"/>
  <c r="J120" i="7"/>
  <c r="K120" i="7"/>
  <c r="R120" i="7"/>
  <c r="U114" i="7"/>
  <c r="I121" i="7"/>
  <c r="J121" i="7"/>
  <c r="K121" i="7"/>
  <c r="R121" i="7"/>
  <c r="U115" i="7"/>
  <c r="I122" i="7"/>
  <c r="J122" i="7"/>
  <c r="K122" i="7"/>
  <c r="R122" i="7"/>
  <c r="U116" i="7"/>
  <c r="I123" i="7"/>
  <c r="J123" i="7"/>
  <c r="K123" i="7"/>
  <c r="R123" i="7"/>
  <c r="U117" i="7"/>
  <c r="I124" i="7"/>
  <c r="J124" i="7"/>
  <c r="K124" i="7"/>
  <c r="R124" i="7"/>
  <c r="U118" i="7"/>
  <c r="I125" i="7"/>
  <c r="J125" i="7"/>
  <c r="K125" i="7"/>
  <c r="R125" i="7"/>
  <c r="U119" i="7"/>
  <c r="I126" i="7"/>
  <c r="J126" i="7"/>
  <c r="K126" i="7"/>
  <c r="R126" i="7"/>
  <c r="U120" i="7"/>
  <c r="I127" i="7"/>
  <c r="J127" i="7"/>
  <c r="K127" i="7"/>
  <c r="R127" i="7"/>
  <c r="U121" i="7"/>
  <c r="I128" i="7"/>
  <c r="J128" i="7"/>
  <c r="K128" i="7"/>
  <c r="R128" i="7"/>
  <c r="U122" i="7"/>
  <c r="I129" i="7"/>
  <c r="J129" i="7"/>
  <c r="K129" i="7"/>
  <c r="R129" i="7"/>
  <c r="U123" i="7"/>
  <c r="I130" i="7"/>
  <c r="J130" i="7"/>
  <c r="K130" i="7"/>
  <c r="R130" i="7"/>
  <c r="U124" i="7"/>
  <c r="I131" i="7"/>
  <c r="J131" i="7"/>
  <c r="K131" i="7"/>
  <c r="R131" i="7"/>
  <c r="U125" i="7"/>
  <c r="I132" i="7"/>
  <c r="J132" i="7"/>
  <c r="K132" i="7"/>
  <c r="R132" i="7"/>
  <c r="U126" i="7"/>
  <c r="I133" i="7"/>
  <c r="J133" i="7"/>
  <c r="K133" i="7"/>
  <c r="R133" i="7"/>
  <c r="U127" i="7"/>
  <c r="I134" i="7"/>
  <c r="J134" i="7"/>
  <c r="K134" i="7"/>
  <c r="R134" i="7"/>
  <c r="U128" i="7"/>
  <c r="I135" i="7"/>
  <c r="J135" i="7"/>
  <c r="K135" i="7"/>
  <c r="R135" i="7"/>
  <c r="U129" i="7"/>
  <c r="I136" i="7"/>
  <c r="J136" i="7"/>
  <c r="K136" i="7"/>
  <c r="R136" i="7"/>
  <c r="U130" i="7"/>
  <c r="I137" i="7"/>
  <c r="J137" i="7"/>
  <c r="K137" i="7"/>
  <c r="R137" i="7"/>
  <c r="U131" i="7"/>
  <c r="I138" i="7"/>
  <c r="J138" i="7"/>
  <c r="K138" i="7"/>
  <c r="R138" i="7"/>
  <c r="U132" i="7"/>
  <c r="I139" i="7"/>
  <c r="J139" i="7"/>
  <c r="K139" i="7"/>
  <c r="R139" i="7"/>
  <c r="U133" i="7"/>
  <c r="I140" i="7"/>
  <c r="J140" i="7"/>
  <c r="K140" i="7"/>
  <c r="R140" i="7"/>
  <c r="U134" i="7"/>
  <c r="I141" i="7"/>
  <c r="J141" i="7"/>
  <c r="K141" i="7"/>
  <c r="R141" i="7"/>
  <c r="U135" i="7"/>
  <c r="I142" i="7"/>
  <c r="J142" i="7"/>
  <c r="K142" i="7"/>
  <c r="R142" i="7"/>
  <c r="U136" i="7"/>
  <c r="I143" i="7"/>
  <c r="J143" i="7"/>
  <c r="K143" i="7"/>
  <c r="R143" i="7"/>
  <c r="U137" i="7"/>
  <c r="I144" i="7"/>
  <c r="J144" i="7"/>
  <c r="K144" i="7"/>
  <c r="R144" i="7"/>
  <c r="U138" i="7"/>
  <c r="I145" i="7"/>
  <c r="J145" i="7"/>
  <c r="K145" i="7"/>
  <c r="R145" i="7"/>
  <c r="U139" i="7"/>
  <c r="I146" i="7"/>
  <c r="J146" i="7"/>
  <c r="K146" i="7"/>
  <c r="R146" i="7"/>
  <c r="U140" i="7"/>
  <c r="I147" i="7"/>
  <c r="J147" i="7"/>
  <c r="K147" i="7"/>
  <c r="R147" i="7"/>
  <c r="U141" i="7"/>
  <c r="I148" i="7"/>
  <c r="J148" i="7"/>
  <c r="K148" i="7"/>
  <c r="R148" i="7"/>
  <c r="U142" i="7"/>
  <c r="I149" i="7"/>
  <c r="J149" i="7"/>
  <c r="K149" i="7"/>
  <c r="R149" i="7"/>
  <c r="U143" i="7"/>
  <c r="I150" i="7"/>
  <c r="J150" i="7"/>
  <c r="K150" i="7"/>
  <c r="R150" i="7"/>
  <c r="U144" i="7"/>
  <c r="I151" i="7"/>
  <c r="J151" i="7"/>
  <c r="K151" i="7"/>
  <c r="R151" i="7"/>
  <c r="U145" i="7"/>
  <c r="I152" i="7"/>
  <c r="J152" i="7"/>
  <c r="K152" i="7"/>
  <c r="R152" i="7"/>
  <c r="U146" i="7"/>
  <c r="I153" i="7"/>
  <c r="J153" i="7"/>
  <c r="K153" i="7"/>
  <c r="R153" i="7"/>
  <c r="U147" i="7"/>
  <c r="I154" i="7"/>
  <c r="J154" i="7"/>
  <c r="K154" i="7"/>
  <c r="R154" i="7"/>
  <c r="U148" i="7"/>
  <c r="I155" i="7"/>
  <c r="J155" i="7"/>
  <c r="K155" i="7"/>
  <c r="R155" i="7"/>
  <c r="U149" i="7"/>
  <c r="I156" i="7"/>
  <c r="J156" i="7"/>
  <c r="K156" i="7"/>
  <c r="R156" i="7"/>
  <c r="U150" i="7"/>
  <c r="I157" i="7"/>
  <c r="J157" i="7"/>
  <c r="K157" i="7"/>
  <c r="R157" i="7"/>
  <c r="U151" i="7"/>
  <c r="I158" i="7"/>
  <c r="J158" i="7"/>
  <c r="K158" i="7"/>
  <c r="R158" i="7"/>
  <c r="U152" i="7"/>
  <c r="I159" i="7"/>
  <c r="J159" i="7"/>
  <c r="K159" i="7"/>
  <c r="R159" i="7"/>
  <c r="U153" i="7"/>
  <c r="I160" i="7"/>
  <c r="J160" i="7"/>
  <c r="K160" i="7"/>
  <c r="R160" i="7"/>
  <c r="U154" i="7"/>
  <c r="I161" i="7"/>
  <c r="J161" i="7"/>
  <c r="K161" i="7"/>
  <c r="R161" i="7"/>
  <c r="U155" i="7"/>
  <c r="I162" i="7"/>
  <c r="J162" i="7"/>
  <c r="K162" i="7"/>
  <c r="R162" i="7"/>
  <c r="U156" i="7"/>
  <c r="I163" i="7"/>
  <c r="J163" i="7"/>
  <c r="K163" i="7"/>
  <c r="R163" i="7"/>
  <c r="U157" i="7"/>
  <c r="I164" i="7"/>
  <c r="J164" i="7"/>
  <c r="K164" i="7"/>
  <c r="R164" i="7"/>
  <c r="U158" i="7"/>
  <c r="I165" i="7"/>
  <c r="J165" i="7"/>
  <c r="K165" i="7"/>
  <c r="R165" i="7"/>
  <c r="U159" i="7"/>
  <c r="I166" i="7"/>
  <c r="J166" i="7"/>
  <c r="K166" i="7"/>
  <c r="R166" i="7"/>
  <c r="U160" i="7"/>
  <c r="I167" i="7"/>
  <c r="J167" i="7"/>
  <c r="K167" i="7"/>
  <c r="R167" i="7"/>
  <c r="U161" i="7"/>
  <c r="I168" i="7"/>
  <c r="J168" i="7"/>
  <c r="K168" i="7"/>
  <c r="R168" i="7"/>
  <c r="U162" i="7"/>
  <c r="I169" i="7"/>
  <c r="J169" i="7"/>
  <c r="K169" i="7"/>
  <c r="R169" i="7"/>
  <c r="U163" i="7"/>
  <c r="I170" i="7"/>
  <c r="J170" i="7"/>
  <c r="K170" i="7"/>
  <c r="R170" i="7"/>
  <c r="U164" i="7"/>
  <c r="I171" i="7"/>
  <c r="J171" i="7"/>
  <c r="K171" i="7"/>
  <c r="R171" i="7"/>
  <c r="U165" i="7"/>
  <c r="I172" i="7"/>
  <c r="J172" i="7"/>
  <c r="K172" i="7"/>
  <c r="R172" i="7"/>
  <c r="U166" i="7"/>
  <c r="I173" i="7"/>
  <c r="J173" i="7"/>
  <c r="K173" i="7"/>
  <c r="R173" i="7"/>
  <c r="U167" i="7"/>
  <c r="J174" i="7"/>
  <c r="K174" i="7"/>
  <c r="R174" i="7"/>
  <c r="U168" i="7"/>
  <c r="C3" i="7"/>
  <c r="A4" i="7"/>
  <c r="B4" i="7"/>
  <c r="C4" i="7"/>
  <c r="A5" i="7"/>
  <c r="B5" i="7"/>
  <c r="C5" i="7"/>
  <c r="A6" i="7"/>
  <c r="B6" i="7"/>
  <c r="C6" i="7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E29" i="7"/>
  <c r="R4" i="7"/>
  <c r="R5" i="7"/>
  <c r="R6" i="7"/>
  <c r="R7" i="7"/>
  <c r="R8" i="7"/>
  <c r="P4" i="7"/>
  <c r="P3" i="7"/>
  <c r="S4" i="7"/>
  <c r="P5" i="7"/>
  <c r="S5" i="7"/>
  <c r="P6" i="7"/>
  <c r="S6" i="7"/>
  <c r="P7" i="7"/>
  <c r="S7" i="7"/>
  <c r="S8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4" i="7"/>
  <c r="I5" i="7"/>
  <c r="I4" i="7"/>
  <c r="L5" i="7"/>
  <c r="I6" i="7"/>
  <c r="L6" i="7"/>
  <c r="I7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I226" i="7"/>
  <c r="L226" i="7"/>
  <c r="I227" i="7"/>
  <c r="L227" i="7"/>
  <c r="I228" i="7"/>
  <c r="L228" i="7"/>
  <c r="I229" i="7"/>
  <c r="L229" i="7"/>
  <c r="I230" i="7"/>
  <c r="L230" i="7"/>
  <c r="I231" i="7"/>
  <c r="L231" i="7"/>
  <c r="I232" i="7"/>
  <c r="L232" i="7"/>
  <c r="I233" i="7"/>
  <c r="L233" i="7"/>
  <c r="I234" i="7"/>
  <c r="L234" i="7"/>
  <c r="I235" i="7"/>
  <c r="L235" i="7"/>
  <c r="I236" i="7"/>
  <c r="L236" i="7"/>
  <c r="I237" i="7"/>
  <c r="L237" i="7"/>
  <c r="I238" i="7"/>
  <c r="L238" i="7"/>
  <c r="I239" i="7"/>
  <c r="L239" i="7"/>
  <c r="I240" i="7"/>
  <c r="L240" i="7"/>
  <c r="I241" i="7"/>
  <c r="L241" i="7"/>
  <c r="I242" i="7"/>
  <c r="L242" i="7"/>
  <c r="I243" i="7"/>
  <c r="L243" i="7"/>
  <c r="I244" i="7"/>
  <c r="L244" i="7"/>
  <c r="I245" i="7"/>
  <c r="L245" i="7"/>
  <c r="I246" i="7"/>
  <c r="L246" i="7"/>
  <c r="I247" i="7"/>
  <c r="L247" i="7"/>
  <c r="I248" i="7"/>
  <c r="L248" i="7"/>
  <c r="I249" i="7"/>
  <c r="L249" i="7"/>
  <c r="I250" i="7"/>
  <c r="L250" i="7"/>
  <c r="I3" i="7"/>
  <c r="L4" i="7"/>
  <c r="J5" i="7"/>
  <c r="K5" i="7"/>
  <c r="J6" i="7"/>
  <c r="K6" i="7"/>
  <c r="J7" i="7"/>
  <c r="K7" i="7"/>
  <c r="J8" i="7"/>
  <c r="K8" i="7"/>
  <c r="J226" i="7"/>
  <c r="K226" i="7"/>
  <c r="J227" i="7"/>
  <c r="K227" i="7"/>
  <c r="J228" i="7"/>
  <c r="K228" i="7"/>
  <c r="J229" i="7"/>
  <c r="K229" i="7"/>
  <c r="J230" i="7"/>
  <c r="K230" i="7"/>
  <c r="J231" i="7"/>
  <c r="K231" i="7"/>
  <c r="J232" i="7"/>
  <c r="K232" i="7"/>
  <c r="J233" i="7"/>
  <c r="K233" i="7"/>
  <c r="J234" i="7"/>
  <c r="K234" i="7"/>
  <c r="J235" i="7"/>
  <c r="K235" i="7"/>
  <c r="J236" i="7"/>
  <c r="K236" i="7"/>
  <c r="J237" i="7"/>
  <c r="K237" i="7"/>
  <c r="J238" i="7"/>
  <c r="K238" i="7"/>
  <c r="J239" i="7"/>
  <c r="K239" i="7"/>
  <c r="J240" i="7"/>
  <c r="K240" i="7"/>
  <c r="J241" i="7"/>
  <c r="K241" i="7"/>
  <c r="J242" i="7"/>
  <c r="K242" i="7"/>
  <c r="J243" i="7"/>
  <c r="K243" i="7"/>
  <c r="J244" i="7"/>
  <c r="K244" i="7"/>
  <c r="J245" i="7"/>
  <c r="K245" i="7"/>
  <c r="J246" i="7"/>
  <c r="K246" i="7"/>
  <c r="J247" i="7"/>
  <c r="K247" i="7"/>
  <c r="J248" i="7"/>
  <c r="K248" i="7"/>
  <c r="J249" i="7"/>
  <c r="K249" i="7"/>
  <c r="J250" i="7"/>
  <c r="K250" i="7"/>
  <c r="J4" i="7"/>
  <c r="K4" i="7"/>
  <c r="R2" i="7"/>
  <c r="Q2" i="7"/>
  <c r="E29" i="5"/>
  <c r="A4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3" i="5"/>
  <c r="D5" i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4" i="2"/>
  <c r="K3" i="2"/>
  <c r="A4" i="2"/>
  <c r="K4" i="2"/>
  <c r="A5" i="2"/>
  <c r="K5" i="2"/>
  <c r="A6" i="2"/>
  <c r="K6" i="2"/>
  <c r="A7" i="2"/>
  <c r="K7" i="2"/>
  <c r="A8" i="2"/>
  <c r="K8" i="2"/>
  <c r="A9" i="2"/>
  <c r="K9" i="2"/>
  <c r="A10" i="2"/>
  <c r="K10" i="2"/>
  <c r="A11" i="2"/>
  <c r="K11" i="2"/>
  <c r="A12" i="2"/>
  <c r="K12" i="2"/>
  <c r="A13" i="2"/>
  <c r="K13" i="2"/>
  <c r="A14" i="2"/>
  <c r="K14" i="2"/>
  <c r="A15" i="2"/>
  <c r="K15" i="2"/>
  <c r="A16" i="2"/>
  <c r="K16" i="2"/>
  <c r="A17" i="2"/>
  <c r="K17" i="2"/>
  <c r="A18" i="2"/>
  <c r="K18" i="2"/>
  <c r="A19" i="2"/>
  <c r="K19" i="2"/>
  <c r="A20" i="2"/>
  <c r="K20" i="2"/>
  <c r="A21" i="2"/>
  <c r="K21" i="2"/>
  <c r="A22" i="2"/>
  <c r="K22" i="2"/>
  <c r="A23" i="2"/>
  <c r="K2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L250" i="5"/>
  <c r="J250" i="5"/>
  <c r="K250" i="5"/>
  <c r="L249" i="5"/>
  <c r="J249" i="5"/>
  <c r="K249" i="5"/>
  <c r="L248" i="5"/>
  <c r="J248" i="5"/>
  <c r="K248" i="5"/>
  <c r="L247" i="5"/>
  <c r="J247" i="5"/>
  <c r="K247" i="5"/>
  <c r="L246" i="5"/>
  <c r="J246" i="5"/>
  <c r="K246" i="5"/>
  <c r="L245" i="5"/>
  <c r="J245" i="5"/>
  <c r="K245" i="5"/>
  <c r="L244" i="5"/>
  <c r="J244" i="5"/>
  <c r="K244" i="5"/>
  <c r="L243" i="5"/>
  <c r="J243" i="5"/>
  <c r="K243" i="5"/>
  <c r="L242" i="5"/>
  <c r="J242" i="5"/>
  <c r="K242" i="5"/>
  <c r="L241" i="5"/>
  <c r="J241" i="5"/>
  <c r="K241" i="5"/>
  <c r="L240" i="5"/>
  <c r="J240" i="5"/>
  <c r="K240" i="5"/>
  <c r="L239" i="5"/>
  <c r="J239" i="5"/>
  <c r="K239" i="5"/>
  <c r="L238" i="5"/>
  <c r="J238" i="5"/>
  <c r="K238" i="5"/>
  <c r="L237" i="5"/>
  <c r="J237" i="5"/>
  <c r="K237" i="5"/>
  <c r="L236" i="5"/>
  <c r="J236" i="5"/>
  <c r="K236" i="5"/>
  <c r="L235" i="5"/>
  <c r="J235" i="5"/>
  <c r="K235" i="5"/>
  <c r="L234" i="5"/>
  <c r="J234" i="5"/>
  <c r="K234" i="5"/>
  <c r="L233" i="5"/>
  <c r="J233" i="5"/>
  <c r="K233" i="5"/>
  <c r="L232" i="5"/>
  <c r="J232" i="5"/>
  <c r="K232" i="5"/>
  <c r="L231" i="5"/>
  <c r="J231" i="5"/>
  <c r="K231" i="5"/>
  <c r="L230" i="5"/>
  <c r="J230" i="5"/>
  <c r="K230" i="5"/>
  <c r="L229" i="5"/>
  <c r="J229" i="5"/>
  <c r="K229" i="5"/>
  <c r="L228" i="5"/>
  <c r="J228" i="5"/>
  <c r="K228" i="5"/>
  <c r="L227" i="5"/>
  <c r="J227" i="5"/>
  <c r="K227" i="5"/>
  <c r="L226" i="5"/>
  <c r="J226" i="5"/>
  <c r="K226" i="5"/>
  <c r="L225" i="5"/>
  <c r="J225" i="5"/>
  <c r="K225" i="5"/>
  <c r="L224" i="5"/>
  <c r="J224" i="5"/>
  <c r="K224" i="5"/>
  <c r="L223" i="5"/>
  <c r="J223" i="5"/>
  <c r="K223" i="5"/>
  <c r="L222" i="5"/>
  <c r="J222" i="5"/>
  <c r="K222" i="5"/>
  <c r="L221" i="5"/>
  <c r="J221" i="5"/>
  <c r="K221" i="5"/>
  <c r="L220" i="5"/>
  <c r="J220" i="5"/>
  <c r="K220" i="5"/>
  <c r="L219" i="5"/>
  <c r="J219" i="5"/>
  <c r="K219" i="5"/>
  <c r="L218" i="5"/>
  <c r="J218" i="5"/>
  <c r="K218" i="5"/>
  <c r="L217" i="5"/>
  <c r="J217" i="5"/>
  <c r="K217" i="5"/>
  <c r="L216" i="5"/>
  <c r="J216" i="5"/>
  <c r="K216" i="5"/>
  <c r="L215" i="5"/>
  <c r="J215" i="5"/>
  <c r="K215" i="5"/>
  <c r="L214" i="5"/>
  <c r="J214" i="5"/>
  <c r="K214" i="5"/>
  <c r="L213" i="5"/>
  <c r="J213" i="5"/>
  <c r="K213" i="5"/>
  <c r="L212" i="5"/>
  <c r="J212" i="5"/>
  <c r="K212" i="5"/>
  <c r="L211" i="5"/>
  <c r="J211" i="5"/>
  <c r="K211" i="5"/>
  <c r="L210" i="5"/>
  <c r="J210" i="5"/>
  <c r="K210" i="5"/>
  <c r="L209" i="5"/>
  <c r="J209" i="5"/>
  <c r="K209" i="5"/>
  <c r="L208" i="5"/>
  <c r="J208" i="5"/>
  <c r="K208" i="5"/>
  <c r="L207" i="5"/>
  <c r="J207" i="5"/>
  <c r="K207" i="5"/>
  <c r="L206" i="5"/>
  <c r="J206" i="5"/>
  <c r="K206" i="5"/>
  <c r="L205" i="5"/>
  <c r="J205" i="5"/>
  <c r="K205" i="5"/>
  <c r="L204" i="5"/>
  <c r="J204" i="5"/>
  <c r="K204" i="5"/>
  <c r="L203" i="5"/>
  <c r="J203" i="5"/>
  <c r="K203" i="5"/>
  <c r="L202" i="5"/>
  <c r="J202" i="5"/>
  <c r="K202" i="5"/>
  <c r="L201" i="5"/>
  <c r="J201" i="5"/>
  <c r="K201" i="5"/>
  <c r="L200" i="5"/>
  <c r="J200" i="5"/>
  <c r="K200" i="5"/>
  <c r="L199" i="5"/>
  <c r="J199" i="5"/>
  <c r="K199" i="5"/>
  <c r="L198" i="5"/>
  <c r="J198" i="5"/>
  <c r="K198" i="5"/>
  <c r="L197" i="5"/>
  <c r="J197" i="5"/>
  <c r="K197" i="5"/>
  <c r="L196" i="5"/>
  <c r="J196" i="5"/>
  <c r="K196" i="5"/>
  <c r="L195" i="5"/>
  <c r="J195" i="5"/>
  <c r="K195" i="5"/>
  <c r="L194" i="5"/>
  <c r="J194" i="5"/>
  <c r="K194" i="5"/>
  <c r="L193" i="5"/>
  <c r="J193" i="5"/>
  <c r="K193" i="5"/>
  <c r="L192" i="5"/>
  <c r="J192" i="5"/>
  <c r="K192" i="5"/>
  <c r="L191" i="5"/>
  <c r="J191" i="5"/>
  <c r="K191" i="5"/>
  <c r="L190" i="5"/>
  <c r="J190" i="5"/>
  <c r="K190" i="5"/>
  <c r="L189" i="5"/>
  <c r="J189" i="5"/>
  <c r="K189" i="5"/>
  <c r="L188" i="5"/>
  <c r="J188" i="5"/>
  <c r="K188" i="5"/>
  <c r="L187" i="5"/>
  <c r="J187" i="5"/>
  <c r="K187" i="5"/>
  <c r="L186" i="5"/>
  <c r="J186" i="5"/>
  <c r="K186" i="5"/>
  <c r="L185" i="5"/>
  <c r="J185" i="5"/>
  <c r="K185" i="5"/>
  <c r="L184" i="5"/>
  <c r="J184" i="5"/>
  <c r="K184" i="5"/>
  <c r="L183" i="5"/>
  <c r="J183" i="5"/>
  <c r="K183" i="5"/>
  <c r="L182" i="5"/>
  <c r="J182" i="5"/>
  <c r="K182" i="5"/>
  <c r="L181" i="5"/>
  <c r="J181" i="5"/>
  <c r="K181" i="5"/>
  <c r="L180" i="5"/>
  <c r="J180" i="5"/>
  <c r="K180" i="5"/>
  <c r="L179" i="5"/>
  <c r="J179" i="5"/>
  <c r="K179" i="5"/>
  <c r="L178" i="5"/>
  <c r="J178" i="5"/>
  <c r="K178" i="5"/>
  <c r="L177" i="5"/>
  <c r="J177" i="5"/>
  <c r="K177" i="5"/>
  <c r="L176" i="5"/>
  <c r="J176" i="5"/>
  <c r="K176" i="5"/>
  <c r="L175" i="5"/>
  <c r="J175" i="5"/>
  <c r="K175" i="5"/>
  <c r="L174" i="5"/>
  <c r="J174" i="5"/>
  <c r="K174" i="5"/>
  <c r="L173" i="5"/>
  <c r="J173" i="5"/>
  <c r="K173" i="5"/>
  <c r="L172" i="5"/>
  <c r="J172" i="5"/>
  <c r="K172" i="5"/>
  <c r="L171" i="5"/>
  <c r="J171" i="5"/>
  <c r="K171" i="5"/>
  <c r="L170" i="5"/>
  <c r="J170" i="5"/>
  <c r="K170" i="5"/>
  <c r="L169" i="5"/>
  <c r="J169" i="5"/>
  <c r="K169" i="5"/>
  <c r="L168" i="5"/>
  <c r="J168" i="5"/>
  <c r="K168" i="5"/>
  <c r="L167" i="5"/>
  <c r="J167" i="5"/>
  <c r="K167" i="5"/>
  <c r="L166" i="5"/>
  <c r="J166" i="5"/>
  <c r="K166" i="5"/>
  <c r="L165" i="5"/>
  <c r="J165" i="5"/>
  <c r="K165" i="5"/>
  <c r="L164" i="5"/>
  <c r="J164" i="5"/>
  <c r="K164" i="5"/>
  <c r="L163" i="5"/>
  <c r="J163" i="5"/>
  <c r="K163" i="5"/>
  <c r="L162" i="5"/>
  <c r="J162" i="5"/>
  <c r="K162" i="5"/>
  <c r="L161" i="5"/>
  <c r="J161" i="5"/>
  <c r="K161" i="5"/>
  <c r="L160" i="5"/>
  <c r="J160" i="5"/>
  <c r="K160" i="5"/>
  <c r="L159" i="5"/>
  <c r="J159" i="5"/>
  <c r="K159" i="5"/>
  <c r="L158" i="5"/>
  <c r="J158" i="5"/>
  <c r="K158" i="5"/>
  <c r="L157" i="5"/>
  <c r="J157" i="5"/>
  <c r="K157" i="5"/>
  <c r="L156" i="5"/>
  <c r="J156" i="5"/>
  <c r="K156" i="5"/>
  <c r="L155" i="5"/>
  <c r="J155" i="5"/>
  <c r="K155" i="5"/>
  <c r="L154" i="5"/>
  <c r="J154" i="5"/>
  <c r="K154" i="5"/>
  <c r="L153" i="5"/>
  <c r="J153" i="5"/>
  <c r="K153" i="5"/>
  <c r="L152" i="5"/>
  <c r="J152" i="5"/>
  <c r="K152" i="5"/>
  <c r="L151" i="5"/>
  <c r="J151" i="5"/>
  <c r="K151" i="5"/>
  <c r="L150" i="5"/>
  <c r="J150" i="5"/>
  <c r="K150" i="5"/>
  <c r="L149" i="5"/>
  <c r="J149" i="5"/>
  <c r="K149" i="5"/>
  <c r="L148" i="5"/>
  <c r="J148" i="5"/>
  <c r="K148" i="5"/>
  <c r="L147" i="5"/>
  <c r="J147" i="5"/>
  <c r="K147" i="5"/>
  <c r="L146" i="5"/>
  <c r="J146" i="5"/>
  <c r="K146" i="5"/>
  <c r="L145" i="5"/>
  <c r="J145" i="5"/>
  <c r="K145" i="5"/>
  <c r="L144" i="5"/>
  <c r="J144" i="5"/>
  <c r="K144" i="5"/>
  <c r="L143" i="5"/>
  <c r="J143" i="5"/>
  <c r="K143" i="5"/>
  <c r="L142" i="5"/>
  <c r="J142" i="5"/>
  <c r="K142" i="5"/>
  <c r="L141" i="5"/>
  <c r="J141" i="5"/>
  <c r="K141" i="5"/>
  <c r="L140" i="5"/>
  <c r="J140" i="5"/>
  <c r="K140" i="5"/>
  <c r="L139" i="5"/>
  <c r="J139" i="5"/>
  <c r="K139" i="5"/>
  <c r="L138" i="5"/>
  <c r="J138" i="5"/>
  <c r="K138" i="5"/>
  <c r="L137" i="5"/>
  <c r="J137" i="5"/>
  <c r="K137" i="5"/>
  <c r="L136" i="5"/>
  <c r="J136" i="5"/>
  <c r="K136" i="5"/>
  <c r="L135" i="5"/>
  <c r="J135" i="5"/>
  <c r="K135" i="5"/>
  <c r="L134" i="5"/>
  <c r="J134" i="5"/>
  <c r="K134" i="5"/>
  <c r="L133" i="5"/>
  <c r="J133" i="5"/>
  <c r="K133" i="5"/>
  <c r="L132" i="5"/>
  <c r="J132" i="5"/>
  <c r="K132" i="5"/>
  <c r="L131" i="5"/>
  <c r="J131" i="5"/>
  <c r="K131" i="5"/>
  <c r="L130" i="5"/>
  <c r="J130" i="5"/>
  <c r="K130" i="5"/>
  <c r="L129" i="5"/>
  <c r="J129" i="5"/>
  <c r="K129" i="5"/>
  <c r="L128" i="5"/>
  <c r="J128" i="5"/>
  <c r="K128" i="5"/>
  <c r="L127" i="5"/>
  <c r="J127" i="5"/>
  <c r="K127" i="5"/>
  <c r="L126" i="5"/>
  <c r="J126" i="5"/>
  <c r="K126" i="5"/>
  <c r="L125" i="5"/>
  <c r="J125" i="5"/>
  <c r="K125" i="5"/>
  <c r="L124" i="5"/>
  <c r="J124" i="5"/>
  <c r="K124" i="5"/>
  <c r="L123" i="5"/>
  <c r="J123" i="5"/>
  <c r="K123" i="5"/>
  <c r="L122" i="5"/>
  <c r="J122" i="5"/>
  <c r="K122" i="5"/>
  <c r="L121" i="5"/>
  <c r="J121" i="5"/>
  <c r="K121" i="5"/>
  <c r="L120" i="5"/>
  <c r="J120" i="5"/>
  <c r="K120" i="5"/>
  <c r="L119" i="5"/>
  <c r="J119" i="5"/>
  <c r="K119" i="5"/>
  <c r="L118" i="5"/>
  <c r="J118" i="5"/>
  <c r="K118" i="5"/>
  <c r="L117" i="5"/>
  <c r="J117" i="5"/>
  <c r="K117" i="5"/>
  <c r="L116" i="5"/>
  <c r="J116" i="5"/>
  <c r="K116" i="5"/>
  <c r="L115" i="5"/>
  <c r="J115" i="5"/>
  <c r="K115" i="5"/>
  <c r="L114" i="5"/>
  <c r="J114" i="5"/>
  <c r="K114" i="5"/>
  <c r="L113" i="5"/>
  <c r="J113" i="5"/>
  <c r="K113" i="5"/>
  <c r="L112" i="5"/>
  <c r="J112" i="5"/>
  <c r="K112" i="5"/>
  <c r="L111" i="5"/>
  <c r="J111" i="5"/>
  <c r="K111" i="5"/>
  <c r="L110" i="5"/>
  <c r="J110" i="5"/>
  <c r="K110" i="5"/>
  <c r="L109" i="5"/>
  <c r="J109" i="5"/>
  <c r="K109" i="5"/>
  <c r="L108" i="5"/>
  <c r="J108" i="5"/>
  <c r="K108" i="5"/>
  <c r="L107" i="5"/>
  <c r="J107" i="5"/>
  <c r="K107" i="5"/>
  <c r="L106" i="5"/>
  <c r="J106" i="5"/>
  <c r="K106" i="5"/>
  <c r="L105" i="5"/>
  <c r="J105" i="5"/>
  <c r="K105" i="5"/>
  <c r="L104" i="5"/>
  <c r="J104" i="5"/>
  <c r="K104" i="5"/>
  <c r="L103" i="5"/>
  <c r="J103" i="5"/>
  <c r="K103" i="5"/>
  <c r="L102" i="5"/>
  <c r="J102" i="5"/>
  <c r="K102" i="5"/>
  <c r="L101" i="5"/>
  <c r="J101" i="5"/>
  <c r="K101" i="5"/>
  <c r="L100" i="5"/>
  <c r="J100" i="5"/>
  <c r="K100" i="5"/>
  <c r="L99" i="5"/>
  <c r="J99" i="5"/>
  <c r="K99" i="5"/>
  <c r="L98" i="5"/>
  <c r="J98" i="5"/>
  <c r="K98" i="5"/>
  <c r="L97" i="5"/>
  <c r="J97" i="5"/>
  <c r="K97" i="5"/>
  <c r="L96" i="5"/>
  <c r="J96" i="5"/>
  <c r="K96" i="5"/>
  <c r="L95" i="5"/>
  <c r="J95" i="5"/>
  <c r="K95" i="5"/>
  <c r="L94" i="5"/>
  <c r="J94" i="5"/>
  <c r="K94" i="5"/>
  <c r="L93" i="5"/>
  <c r="J93" i="5"/>
  <c r="K93" i="5"/>
  <c r="L92" i="5"/>
  <c r="J92" i="5"/>
  <c r="K92" i="5"/>
  <c r="L91" i="5"/>
  <c r="J91" i="5"/>
  <c r="K91" i="5"/>
  <c r="L90" i="5"/>
  <c r="J90" i="5"/>
  <c r="K90" i="5"/>
  <c r="L89" i="5"/>
  <c r="J89" i="5"/>
  <c r="K89" i="5"/>
  <c r="L88" i="5"/>
  <c r="J88" i="5"/>
  <c r="K88" i="5"/>
  <c r="L87" i="5"/>
  <c r="J87" i="5"/>
  <c r="K87" i="5"/>
  <c r="L86" i="5"/>
  <c r="J86" i="5"/>
  <c r="K86" i="5"/>
  <c r="L85" i="5"/>
  <c r="J85" i="5"/>
  <c r="K85" i="5"/>
  <c r="L84" i="5"/>
  <c r="J84" i="5"/>
  <c r="K84" i="5"/>
  <c r="L83" i="5"/>
  <c r="J83" i="5"/>
  <c r="K83" i="5"/>
  <c r="L82" i="5"/>
  <c r="J82" i="5"/>
  <c r="K82" i="5"/>
  <c r="L81" i="5"/>
  <c r="J81" i="5"/>
  <c r="K81" i="5"/>
  <c r="L80" i="5"/>
  <c r="J80" i="5"/>
  <c r="K80" i="5"/>
  <c r="L79" i="5"/>
  <c r="J79" i="5"/>
  <c r="K79" i="5"/>
  <c r="L78" i="5"/>
  <c r="J78" i="5"/>
  <c r="K78" i="5"/>
  <c r="L77" i="5"/>
  <c r="J77" i="5"/>
  <c r="K77" i="5"/>
  <c r="L76" i="5"/>
  <c r="J76" i="5"/>
  <c r="K76" i="5"/>
  <c r="L75" i="5"/>
  <c r="J75" i="5"/>
  <c r="K75" i="5"/>
  <c r="L74" i="5"/>
  <c r="J74" i="5"/>
  <c r="K74" i="5"/>
  <c r="L73" i="5"/>
  <c r="J73" i="5"/>
  <c r="K73" i="5"/>
  <c r="L72" i="5"/>
  <c r="J72" i="5"/>
  <c r="K72" i="5"/>
  <c r="L71" i="5"/>
  <c r="J71" i="5"/>
  <c r="K71" i="5"/>
  <c r="L70" i="5"/>
  <c r="J70" i="5"/>
  <c r="K70" i="5"/>
  <c r="L69" i="5"/>
  <c r="J69" i="5"/>
  <c r="K69" i="5"/>
  <c r="L68" i="5"/>
  <c r="J68" i="5"/>
  <c r="K68" i="5"/>
  <c r="L67" i="5"/>
  <c r="J67" i="5"/>
  <c r="K67" i="5"/>
  <c r="L66" i="5"/>
  <c r="J66" i="5"/>
  <c r="K66" i="5"/>
  <c r="L65" i="5"/>
  <c r="J65" i="5"/>
  <c r="K65" i="5"/>
  <c r="L64" i="5"/>
  <c r="J64" i="5"/>
  <c r="K64" i="5"/>
  <c r="L63" i="5"/>
  <c r="J63" i="5"/>
  <c r="K63" i="5"/>
  <c r="L62" i="5"/>
  <c r="J62" i="5"/>
  <c r="K62" i="5"/>
  <c r="L61" i="5"/>
  <c r="J61" i="5"/>
  <c r="K61" i="5"/>
  <c r="L60" i="5"/>
  <c r="J60" i="5"/>
  <c r="K60" i="5"/>
  <c r="L59" i="5"/>
  <c r="J59" i="5"/>
  <c r="K59" i="5"/>
  <c r="L58" i="5"/>
  <c r="J58" i="5"/>
  <c r="K58" i="5"/>
  <c r="L57" i="5"/>
  <c r="J57" i="5"/>
  <c r="K57" i="5"/>
  <c r="L56" i="5"/>
  <c r="J56" i="5"/>
  <c r="K56" i="5"/>
  <c r="L55" i="5"/>
  <c r="J55" i="5"/>
  <c r="K55" i="5"/>
  <c r="L54" i="5"/>
  <c r="J54" i="5"/>
  <c r="K54" i="5"/>
  <c r="L53" i="5"/>
  <c r="J53" i="5"/>
  <c r="K53" i="5"/>
  <c r="L52" i="5"/>
  <c r="J52" i="5"/>
  <c r="K52" i="5"/>
  <c r="L51" i="5"/>
  <c r="J51" i="5"/>
  <c r="K51" i="5"/>
  <c r="L50" i="5"/>
  <c r="J50" i="5"/>
  <c r="K50" i="5"/>
  <c r="L49" i="5"/>
  <c r="J49" i="5"/>
  <c r="K49" i="5"/>
  <c r="L48" i="5"/>
  <c r="J48" i="5"/>
  <c r="K48" i="5"/>
  <c r="L47" i="5"/>
  <c r="J47" i="5"/>
  <c r="K47" i="5"/>
  <c r="L46" i="5"/>
  <c r="J46" i="5"/>
  <c r="K46" i="5"/>
  <c r="L45" i="5"/>
  <c r="J45" i="5"/>
  <c r="K45" i="5"/>
  <c r="L44" i="5"/>
  <c r="J44" i="5"/>
  <c r="K44" i="5"/>
  <c r="L43" i="5"/>
  <c r="J43" i="5"/>
  <c r="K43" i="5"/>
  <c r="L42" i="5"/>
  <c r="J42" i="5"/>
  <c r="K42" i="5"/>
  <c r="L41" i="5"/>
  <c r="J41" i="5"/>
  <c r="K41" i="5"/>
  <c r="L40" i="5"/>
  <c r="J40" i="5"/>
  <c r="K40" i="5"/>
  <c r="L39" i="5"/>
  <c r="J39" i="5"/>
  <c r="K39" i="5"/>
  <c r="L38" i="5"/>
  <c r="J38" i="5"/>
  <c r="K38" i="5"/>
  <c r="L37" i="5"/>
  <c r="J37" i="5"/>
  <c r="K37" i="5"/>
  <c r="L36" i="5"/>
  <c r="J36" i="5"/>
  <c r="K36" i="5"/>
  <c r="L35" i="5"/>
  <c r="J35" i="5"/>
  <c r="K35" i="5"/>
  <c r="L34" i="5"/>
  <c r="J34" i="5"/>
  <c r="K34" i="5"/>
  <c r="L33" i="5"/>
  <c r="J33" i="5"/>
  <c r="K33" i="5"/>
  <c r="L32" i="5"/>
  <c r="J32" i="5"/>
  <c r="K32" i="5"/>
  <c r="L31" i="5"/>
  <c r="J31" i="5"/>
  <c r="K31" i="5"/>
  <c r="L30" i="5"/>
  <c r="J30" i="5"/>
  <c r="K30" i="5"/>
  <c r="L29" i="5"/>
  <c r="J29" i="5"/>
  <c r="K29" i="5"/>
  <c r="L28" i="5"/>
  <c r="J28" i="5"/>
  <c r="K28" i="5"/>
  <c r="L27" i="5"/>
  <c r="J27" i="5"/>
  <c r="K27" i="5"/>
  <c r="L26" i="5"/>
  <c r="J26" i="5"/>
  <c r="K26" i="5"/>
  <c r="L25" i="5"/>
  <c r="J25" i="5"/>
  <c r="K25" i="5"/>
  <c r="L24" i="5"/>
  <c r="J24" i="5"/>
  <c r="K24" i="5"/>
  <c r="L23" i="5"/>
  <c r="J23" i="5"/>
  <c r="K23" i="5"/>
  <c r="L22" i="5"/>
  <c r="J22" i="5"/>
  <c r="K22" i="5"/>
  <c r="L21" i="5"/>
  <c r="J21" i="5"/>
  <c r="K21" i="5"/>
  <c r="L20" i="5"/>
  <c r="J20" i="5"/>
  <c r="K20" i="5"/>
  <c r="L19" i="5"/>
  <c r="J19" i="5"/>
  <c r="K19" i="5"/>
  <c r="L18" i="5"/>
  <c r="J18" i="5"/>
  <c r="K18" i="5"/>
  <c r="L17" i="5"/>
  <c r="J17" i="5"/>
  <c r="K17" i="5"/>
  <c r="L16" i="5"/>
  <c r="J16" i="5"/>
  <c r="K16" i="5"/>
  <c r="L15" i="5"/>
  <c r="J15" i="5"/>
  <c r="K15" i="5"/>
  <c r="L14" i="5"/>
  <c r="J14" i="5"/>
  <c r="K14" i="5"/>
  <c r="L13" i="5"/>
  <c r="J13" i="5"/>
  <c r="K13" i="5"/>
  <c r="L12" i="5"/>
  <c r="J12" i="5"/>
  <c r="K12" i="5"/>
  <c r="L11" i="5"/>
  <c r="J11" i="5"/>
  <c r="K11" i="5"/>
  <c r="L10" i="5"/>
  <c r="J10" i="5"/>
  <c r="K10" i="5"/>
  <c r="L9" i="5"/>
  <c r="J9" i="5"/>
  <c r="K9" i="5"/>
  <c r="L8" i="5"/>
  <c r="J8" i="5"/>
  <c r="K8" i="5"/>
  <c r="L7" i="5"/>
  <c r="J7" i="5"/>
  <c r="K7" i="5"/>
  <c r="L6" i="5"/>
  <c r="J6" i="5"/>
  <c r="K6" i="5"/>
  <c r="L5" i="5"/>
  <c r="J5" i="5"/>
  <c r="K5" i="5"/>
  <c r="L4" i="5"/>
  <c r="J4" i="5"/>
  <c r="S235" i="5"/>
  <c r="V235" i="5"/>
  <c r="Q235" i="5"/>
  <c r="R235" i="5"/>
  <c r="S234" i="5"/>
  <c r="V234" i="5"/>
  <c r="Q234" i="5"/>
  <c r="R234" i="5"/>
  <c r="S233" i="5"/>
  <c r="V233" i="5"/>
  <c r="Q233" i="5"/>
  <c r="R233" i="5"/>
  <c r="S232" i="5"/>
  <c r="V232" i="5"/>
  <c r="Q232" i="5"/>
  <c r="R232" i="5"/>
  <c r="S231" i="5"/>
  <c r="V231" i="5"/>
  <c r="Q231" i="5"/>
  <c r="R231" i="5"/>
  <c r="S230" i="5"/>
  <c r="V230" i="5"/>
  <c r="Q230" i="5"/>
  <c r="R230" i="5"/>
  <c r="S229" i="5"/>
  <c r="V229" i="5"/>
  <c r="Q229" i="5"/>
  <c r="R229" i="5"/>
  <c r="S228" i="5"/>
  <c r="V228" i="5"/>
  <c r="Q228" i="5"/>
  <c r="R228" i="5"/>
  <c r="S227" i="5"/>
  <c r="V227" i="5"/>
  <c r="Q227" i="5"/>
  <c r="R227" i="5"/>
  <c r="S226" i="5"/>
  <c r="V226" i="5"/>
  <c r="Q226" i="5"/>
  <c r="R226" i="5"/>
  <c r="S225" i="5"/>
  <c r="V225" i="5"/>
  <c r="Q225" i="5"/>
  <c r="R225" i="5"/>
  <c r="S224" i="5"/>
  <c r="V224" i="5"/>
  <c r="Q224" i="5"/>
  <c r="R224" i="5"/>
  <c r="S223" i="5"/>
  <c r="V223" i="5"/>
  <c r="Q223" i="5"/>
  <c r="R223" i="5"/>
  <c r="S222" i="5"/>
  <c r="V222" i="5"/>
  <c r="Q222" i="5"/>
  <c r="R222" i="5"/>
  <c r="S221" i="5"/>
  <c r="V221" i="5"/>
  <c r="Q221" i="5"/>
  <c r="R221" i="5"/>
  <c r="S220" i="5"/>
  <c r="V220" i="5"/>
  <c r="Q220" i="5"/>
  <c r="R220" i="5"/>
  <c r="S219" i="5"/>
  <c r="V219" i="5"/>
  <c r="Q219" i="5"/>
  <c r="R219" i="5"/>
  <c r="S218" i="5"/>
  <c r="V218" i="5"/>
  <c r="Q218" i="5"/>
  <c r="R218" i="5"/>
  <c r="S217" i="5"/>
  <c r="V217" i="5"/>
  <c r="Q217" i="5"/>
  <c r="R217" i="5"/>
  <c r="S216" i="5"/>
  <c r="V216" i="5"/>
  <c r="Q216" i="5"/>
  <c r="R216" i="5"/>
  <c r="S215" i="5"/>
  <c r="V215" i="5"/>
  <c r="Q215" i="5"/>
  <c r="R215" i="5"/>
  <c r="S214" i="5"/>
  <c r="V214" i="5"/>
  <c r="Q214" i="5"/>
  <c r="R214" i="5"/>
  <c r="S213" i="5"/>
  <c r="V213" i="5"/>
  <c r="Q213" i="5"/>
  <c r="R213" i="5"/>
  <c r="S212" i="5"/>
  <c r="V212" i="5"/>
  <c r="Q212" i="5"/>
  <c r="R212" i="5"/>
  <c r="S211" i="5"/>
  <c r="V211" i="5"/>
  <c r="Q211" i="5"/>
  <c r="R211" i="5"/>
  <c r="S210" i="5"/>
  <c r="V210" i="5"/>
  <c r="Q210" i="5"/>
  <c r="R210" i="5"/>
  <c r="S209" i="5"/>
  <c r="V209" i="5"/>
  <c r="Q209" i="5"/>
  <c r="R209" i="5"/>
  <c r="S208" i="5"/>
  <c r="V208" i="5"/>
  <c r="Q208" i="5"/>
  <c r="R208" i="5"/>
  <c r="S207" i="5"/>
  <c r="V207" i="5"/>
  <c r="Q207" i="5"/>
  <c r="R207" i="5"/>
  <c r="S206" i="5"/>
  <c r="V206" i="5"/>
  <c r="Q206" i="5"/>
  <c r="R206" i="5"/>
  <c r="S205" i="5"/>
  <c r="V205" i="5"/>
  <c r="Q205" i="5"/>
  <c r="R205" i="5"/>
  <c r="S204" i="5"/>
  <c r="V204" i="5"/>
  <c r="Q204" i="5"/>
  <c r="R204" i="5"/>
  <c r="S203" i="5"/>
  <c r="V203" i="5"/>
  <c r="Q203" i="5"/>
  <c r="R203" i="5"/>
  <c r="S202" i="5"/>
  <c r="V202" i="5"/>
  <c r="Q202" i="5"/>
  <c r="R202" i="5"/>
  <c r="S201" i="5"/>
  <c r="V201" i="5"/>
  <c r="Q201" i="5"/>
  <c r="R201" i="5"/>
  <c r="S200" i="5"/>
  <c r="V200" i="5"/>
  <c r="Q200" i="5"/>
  <c r="R200" i="5"/>
  <c r="S199" i="5"/>
  <c r="V199" i="5"/>
  <c r="Q199" i="5"/>
  <c r="R199" i="5"/>
  <c r="S198" i="5"/>
  <c r="V198" i="5"/>
  <c r="Q198" i="5"/>
  <c r="R198" i="5"/>
  <c r="S197" i="5"/>
  <c r="V197" i="5"/>
  <c r="Q197" i="5"/>
  <c r="R197" i="5"/>
  <c r="S196" i="5"/>
  <c r="V196" i="5"/>
  <c r="Q196" i="5"/>
  <c r="R196" i="5"/>
  <c r="S195" i="5"/>
  <c r="V195" i="5"/>
  <c r="Q195" i="5"/>
  <c r="R195" i="5"/>
  <c r="S194" i="5"/>
  <c r="V194" i="5"/>
  <c r="Q194" i="5"/>
  <c r="R194" i="5"/>
  <c r="S193" i="5"/>
  <c r="V193" i="5"/>
  <c r="Q193" i="5"/>
  <c r="R193" i="5"/>
  <c r="S192" i="5"/>
  <c r="V192" i="5"/>
  <c r="Q192" i="5"/>
  <c r="R192" i="5"/>
  <c r="S191" i="5"/>
  <c r="V191" i="5"/>
  <c r="Q191" i="5"/>
  <c r="R191" i="5"/>
  <c r="S190" i="5"/>
  <c r="V190" i="5"/>
  <c r="Q190" i="5"/>
  <c r="R190" i="5"/>
  <c r="S189" i="5"/>
  <c r="V189" i="5"/>
  <c r="Q189" i="5"/>
  <c r="R189" i="5"/>
  <c r="S188" i="5"/>
  <c r="V188" i="5"/>
  <c r="Q188" i="5"/>
  <c r="R188" i="5"/>
  <c r="S187" i="5"/>
  <c r="V187" i="5"/>
  <c r="Q187" i="5"/>
  <c r="R187" i="5"/>
  <c r="S186" i="5"/>
  <c r="V186" i="5"/>
  <c r="Q186" i="5"/>
  <c r="R186" i="5"/>
  <c r="S185" i="5"/>
  <c r="V185" i="5"/>
  <c r="Q185" i="5"/>
  <c r="R185" i="5"/>
  <c r="S184" i="5"/>
  <c r="V184" i="5"/>
  <c r="Q184" i="5"/>
  <c r="R184" i="5"/>
  <c r="S183" i="5"/>
  <c r="V183" i="5"/>
  <c r="Q183" i="5"/>
  <c r="R183" i="5"/>
  <c r="S182" i="5"/>
  <c r="V182" i="5"/>
  <c r="Q182" i="5"/>
  <c r="R182" i="5"/>
  <c r="S181" i="5"/>
  <c r="V181" i="5"/>
  <c r="Q181" i="5"/>
  <c r="R181" i="5"/>
  <c r="S180" i="5"/>
  <c r="V180" i="5"/>
  <c r="Q180" i="5"/>
  <c r="R180" i="5"/>
  <c r="S179" i="5"/>
  <c r="V179" i="5"/>
  <c r="Q179" i="5"/>
  <c r="R179" i="5"/>
  <c r="S178" i="5"/>
  <c r="V178" i="5"/>
  <c r="Q178" i="5"/>
  <c r="R178" i="5"/>
  <c r="S177" i="5"/>
  <c r="V177" i="5"/>
  <c r="Q177" i="5"/>
  <c r="R177" i="5"/>
  <c r="S176" i="5"/>
  <c r="V176" i="5"/>
  <c r="Q176" i="5"/>
  <c r="R176" i="5"/>
  <c r="S175" i="5"/>
  <c r="V175" i="5"/>
  <c r="Q175" i="5"/>
  <c r="R175" i="5"/>
  <c r="S174" i="5"/>
  <c r="V174" i="5"/>
  <c r="Q174" i="5"/>
  <c r="R174" i="5"/>
  <c r="S173" i="5"/>
  <c r="V173" i="5"/>
  <c r="Q173" i="5"/>
  <c r="R173" i="5"/>
  <c r="S172" i="5"/>
  <c r="V172" i="5"/>
  <c r="Q172" i="5"/>
  <c r="R172" i="5"/>
  <c r="S171" i="5"/>
  <c r="V171" i="5"/>
  <c r="Q171" i="5"/>
  <c r="R171" i="5"/>
  <c r="S170" i="5"/>
  <c r="V170" i="5"/>
  <c r="Q170" i="5"/>
  <c r="R170" i="5"/>
  <c r="S169" i="5"/>
  <c r="V169" i="5"/>
  <c r="Q169" i="5"/>
  <c r="R169" i="5"/>
  <c r="S168" i="5"/>
  <c r="V168" i="5"/>
  <c r="Q168" i="5"/>
  <c r="R168" i="5"/>
  <c r="S167" i="5"/>
  <c r="V167" i="5"/>
  <c r="Q167" i="5"/>
  <c r="R167" i="5"/>
  <c r="S166" i="5"/>
  <c r="V166" i="5"/>
  <c r="Q166" i="5"/>
  <c r="R166" i="5"/>
  <c r="S165" i="5"/>
  <c r="V165" i="5"/>
  <c r="Q165" i="5"/>
  <c r="R165" i="5"/>
  <c r="S164" i="5"/>
  <c r="V164" i="5"/>
  <c r="Q164" i="5"/>
  <c r="R164" i="5"/>
  <c r="S163" i="5"/>
  <c r="V163" i="5"/>
  <c r="Q163" i="5"/>
  <c r="R163" i="5"/>
  <c r="S162" i="5"/>
  <c r="V162" i="5"/>
  <c r="Q162" i="5"/>
  <c r="R162" i="5"/>
  <c r="S161" i="5"/>
  <c r="V161" i="5"/>
  <c r="Q161" i="5"/>
  <c r="R161" i="5"/>
  <c r="S160" i="5"/>
  <c r="V160" i="5"/>
  <c r="Q160" i="5"/>
  <c r="R160" i="5"/>
  <c r="S159" i="5"/>
  <c r="V159" i="5"/>
  <c r="Q159" i="5"/>
  <c r="R159" i="5"/>
  <c r="S158" i="5"/>
  <c r="V158" i="5"/>
  <c r="Q158" i="5"/>
  <c r="R158" i="5"/>
  <c r="S157" i="5"/>
  <c r="V157" i="5"/>
  <c r="Q157" i="5"/>
  <c r="R157" i="5"/>
  <c r="S156" i="5"/>
  <c r="V156" i="5"/>
  <c r="Q156" i="5"/>
  <c r="R156" i="5"/>
  <c r="S155" i="5"/>
  <c r="V155" i="5"/>
  <c r="Q155" i="5"/>
  <c r="R155" i="5"/>
  <c r="S154" i="5"/>
  <c r="V154" i="5"/>
  <c r="Q154" i="5"/>
  <c r="R154" i="5"/>
  <c r="S153" i="5"/>
  <c r="V153" i="5"/>
  <c r="Q153" i="5"/>
  <c r="R153" i="5"/>
  <c r="S152" i="5"/>
  <c r="V152" i="5"/>
  <c r="Q152" i="5"/>
  <c r="R152" i="5"/>
  <c r="S151" i="5"/>
  <c r="V151" i="5"/>
  <c r="Q151" i="5"/>
  <c r="R151" i="5"/>
  <c r="S150" i="5"/>
  <c r="V150" i="5"/>
  <c r="Q150" i="5"/>
  <c r="R150" i="5"/>
  <c r="S149" i="5"/>
  <c r="V149" i="5"/>
  <c r="Q149" i="5"/>
  <c r="R149" i="5"/>
  <c r="S148" i="5"/>
  <c r="V148" i="5"/>
  <c r="Q148" i="5"/>
  <c r="R148" i="5"/>
  <c r="S147" i="5"/>
  <c r="V147" i="5"/>
  <c r="Q147" i="5"/>
  <c r="R147" i="5"/>
  <c r="S146" i="5"/>
  <c r="V146" i="5"/>
  <c r="Q146" i="5"/>
  <c r="R146" i="5"/>
  <c r="S145" i="5"/>
  <c r="V145" i="5"/>
  <c r="Q145" i="5"/>
  <c r="R145" i="5"/>
  <c r="S144" i="5"/>
  <c r="V144" i="5"/>
  <c r="Q144" i="5"/>
  <c r="R144" i="5"/>
  <c r="S143" i="5"/>
  <c r="V143" i="5"/>
  <c r="Q143" i="5"/>
  <c r="R143" i="5"/>
  <c r="S142" i="5"/>
  <c r="V142" i="5"/>
  <c r="Q142" i="5"/>
  <c r="R142" i="5"/>
  <c r="S141" i="5"/>
  <c r="V141" i="5"/>
  <c r="Q141" i="5"/>
  <c r="R141" i="5"/>
  <c r="S140" i="5"/>
  <c r="V140" i="5"/>
  <c r="Q140" i="5"/>
  <c r="R140" i="5"/>
  <c r="S139" i="5"/>
  <c r="V139" i="5"/>
  <c r="Q139" i="5"/>
  <c r="R139" i="5"/>
  <c r="S138" i="5"/>
  <c r="V138" i="5"/>
  <c r="Q138" i="5"/>
  <c r="R138" i="5"/>
  <c r="S137" i="5"/>
  <c r="V137" i="5"/>
  <c r="Q137" i="5"/>
  <c r="R137" i="5"/>
  <c r="S136" i="5"/>
  <c r="V136" i="5"/>
  <c r="Q136" i="5"/>
  <c r="R136" i="5"/>
  <c r="S135" i="5"/>
  <c r="V135" i="5"/>
  <c r="Q135" i="5"/>
  <c r="R135" i="5"/>
  <c r="S134" i="5"/>
  <c r="V134" i="5"/>
  <c r="Q134" i="5"/>
  <c r="R134" i="5"/>
  <c r="S133" i="5"/>
  <c r="V133" i="5"/>
  <c r="Q133" i="5"/>
  <c r="R133" i="5"/>
  <c r="S132" i="5"/>
  <c r="V132" i="5"/>
  <c r="Q132" i="5"/>
  <c r="R132" i="5"/>
  <c r="S131" i="5"/>
  <c r="V131" i="5"/>
  <c r="Q131" i="5"/>
  <c r="R131" i="5"/>
  <c r="S130" i="5"/>
  <c r="V130" i="5"/>
  <c r="Q130" i="5"/>
  <c r="R130" i="5"/>
  <c r="S129" i="5"/>
  <c r="V129" i="5"/>
  <c r="Q129" i="5"/>
  <c r="R129" i="5"/>
  <c r="S128" i="5"/>
  <c r="V128" i="5"/>
  <c r="Q128" i="5"/>
  <c r="R128" i="5"/>
  <c r="S127" i="5"/>
  <c r="V127" i="5"/>
  <c r="Q127" i="5"/>
  <c r="R127" i="5"/>
  <c r="S126" i="5"/>
  <c r="V126" i="5"/>
  <c r="Q126" i="5"/>
  <c r="R126" i="5"/>
  <c r="S125" i="5"/>
  <c r="V125" i="5"/>
  <c r="Q125" i="5"/>
  <c r="R125" i="5"/>
  <c r="S124" i="5"/>
  <c r="V124" i="5"/>
  <c r="Q124" i="5"/>
  <c r="R124" i="5"/>
  <c r="S123" i="5"/>
  <c r="V123" i="5"/>
  <c r="Q123" i="5"/>
  <c r="R123" i="5"/>
  <c r="S122" i="5"/>
  <c r="V122" i="5"/>
  <c r="Q122" i="5"/>
  <c r="R122" i="5"/>
  <c r="S121" i="5"/>
  <c r="V121" i="5"/>
  <c r="Q121" i="5"/>
  <c r="R121" i="5"/>
  <c r="S120" i="5"/>
  <c r="V120" i="5"/>
  <c r="Q120" i="5"/>
  <c r="R120" i="5"/>
  <c r="S119" i="5"/>
  <c r="V119" i="5"/>
  <c r="Q119" i="5"/>
  <c r="R119" i="5"/>
  <c r="S118" i="5"/>
  <c r="V118" i="5"/>
  <c r="Q118" i="5"/>
  <c r="R118" i="5"/>
  <c r="S117" i="5"/>
  <c r="V117" i="5"/>
  <c r="Q117" i="5"/>
  <c r="R117" i="5"/>
  <c r="S116" i="5"/>
  <c r="V116" i="5"/>
  <c r="Q116" i="5"/>
  <c r="R116" i="5"/>
  <c r="S115" i="5"/>
  <c r="V115" i="5"/>
  <c r="Q115" i="5"/>
  <c r="R115" i="5"/>
  <c r="S114" i="5"/>
  <c r="V114" i="5"/>
  <c r="Q114" i="5"/>
  <c r="R114" i="5"/>
  <c r="S113" i="5"/>
  <c r="V113" i="5"/>
  <c r="Q113" i="5"/>
  <c r="R113" i="5"/>
  <c r="S112" i="5"/>
  <c r="V112" i="5"/>
  <c r="Q112" i="5"/>
  <c r="R112" i="5"/>
  <c r="S111" i="5"/>
  <c r="V111" i="5"/>
  <c r="Q111" i="5"/>
  <c r="R111" i="5"/>
  <c r="S110" i="5"/>
  <c r="V110" i="5"/>
  <c r="Q110" i="5"/>
  <c r="R110" i="5"/>
  <c r="S109" i="5"/>
  <c r="V109" i="5"/>
  <c r="Q109" i="5"/>
  <c r="R109" i="5"/>
  <c r="S108" i="5"/>
  <c r="V108" i="5"/>
  <c r="Q108" i="5"/>
  <c r="R108" i="5"/>
  <c r="S107" i="5"/>
  <c r="V107" i="5"/>
  <c r="Q107" i="5"/>
  <c r="R107" i="5"/>
  <c r="S106" i="5"/>
  <c r="V106" i="5"/>
  <c r="Q106" i="5"/>
  <c r="R106" i="5"/>
  <c r="S105" i="5"/>
  <c r="V105" i="5"/>
  <c r="Q105" i="5"/>
  <c r="R105" i="5"/>
  <c r="S104" i="5"/>
  <c r="V104" i="5"/>
  <c r="Q104" i="5"/>
  <c r="R104" i="5"/>
  <c r="S103" i="5"/>
  <c r="V103" i="5"/>
  <c r="Q103" i="5"/>
  <c r="R103" i="5"/>
  <c r="S102" i="5"/>
  <c r="V102" i="5"/>
  <c r="Q102" i="5"/>
  <c r="R102" i="5"/>
  <c r="S101" i="5"/>
  <c r="V101" i="5"/>
  <c r="Q101" i="5"/>
  <c r="R101" i="5"/>
  <c r="S100" i="5"/>
  <c r="V100" i="5"/>
  <c r="Q100" i="5"/>
  <c r="R100" i="5"/>
  <c r="S99" i="5"/>
  <c r="V99" i="5"/>
  <c r="Q99" i="5"/>
  <c r="R99" i="5"/>
  <c r="S98" i="5"/>
  <c r="V98" i="5"/>
  <c r="Q98" i="5"/>
  <c r="R98" i="5"/>
  <c r="S97" i="5"/>
  <c r="V97" i="5"/>
  <c r="Q97" i="5"/>
  <c r="R97" i="5"/>
  <c r="S96" i="5"/>
  <c r="V96" i="5"/>
  <c r="Q96" i="5"/>
  <c r="R96" i="5"/>
  <c r="S95" i="5"/>
  <c r="V95" i="5"/>
  <c r="Q95" i="5"/>
  <c r="R95" i="5"/>
  <c r="S94" i="5"/>
  <c r="V94" i="5"/>
  <c r="Q94" i="5"/>
  <c r="R94" i="5"/>
  <c r="S93" i="5"/>
  <c r="V93" i="5"/>
  <c r="Q93" i="5"/>
  <c r="R93" i="5"/>
  <c r="S92" i="5"/>
  <c r="V92" i="5"/>
  <c r="Q92" i="5"/>
  <c r="R92" i="5"/>
  <c r="S91" i="5"/>
  <c r="V91" i="5"/>
  <c r="Q91" i="5"/>
  <c r="R91" i="5"/>
  <c r="S90" i="5"/>
  <c r="V90" i="5"/>
  <c r="Q90" i="5"/>
  <c r="R90" i="5"/>
  <c r="S89" i="5"/>
  <c r="V89" i="5"/>
  <c r="Q89" i="5"/>
  <c r="R89" i="5"/>
  <c r="S88" i="5"/>
  <c r="V88" i="5"/>
  <c r="Q88" i="5"/>
  <c r="R88" i="5"/>
  <c r="S87" i="5"/>
  <c r="V87" i="5"/>
  <c r="Q87" i="5"/>
  <c r="R87" i="5"/>
  <c r="S86" i="5"/>
  <c r="V86" i="5"/>
  <c r="Q86" i="5"/>
  <c r="R86" i="5"/>
  <c r="S85" i="5"/>
  <c r="V85" i="5"/>
  <c r="Q85" i="5"/>
  <c r="R85" i="5"/>
  <c r="S84" i="5"/>
  <c r="V84" i="5"/>
  <c r="Q84" i="5"/>
  <c r="R84" i="5"/>
  <c r="S83" i="5"/>
  <c r="V83" i="5"/>
  <c r="Q83" i="5"/>
  <c r="R83" i="5"/>
  <c r="S82" i="5"/>
  <c r="V82" i="5"/>
  <c r="Q82" i="5"/>
  <c r="R82" i="5"/>
  <c r="S81" i="5"/>
  <c r="V81" i="5"/>
  <c r="Q81" i="5"/>
  <c r="R81" i="5"/>
  <c r="S80" i="5"/>
  <c r="V80" i="5"/>
  <c r="Q80" i="5"/>
  <c r="R80" i="5"/>
  <c r="S79" i="5"/>
  <c r="V79" i="5"/>
  <c r="Q79" i="5"/>
  <c r="R79" i="5"/>
  <c r="S78" i="5"/>
  <c r="V78" i="5"/>
  <c r="Q78" i="5"/>
  <c r="R78" i="5"/>
  <c r="S77" i="5"/>
  <c r="V77" i="5"/>
  <c r="Q77" i="5"/>
  <c r="R77" i="5"/>
  <c r="S76" i="5"/>
  <c r="V76" i="5"/>
  <c r="Q76" i="5"/>
  <c r="R76" i="5"/>
  <c r="S75" i="5"/>
  <c r="V75" i="5"/>
  <c r="Q75" i="5"/>
  <c r="R75" i="5"/>
  <c r="S74" i="5"/>
  <c r="V74" i="5"/>
  <c r="Q74" i="5"/>
  <c r="R74" i="5"/>
  <c r="S73" i="5"/>
  <c r="V73" i="5"/>
  <c r="Q73" i="5"/>
  <c r="R73" i="5"/>
  <c r="S72" i="5"/>
  <c r="V72" i="5"/>
  <c r="Q72" i="5"/>
  <c r="R72" i="5"/>
  <c r="S71" i="5"/>
  <c r="V71" i="5"/>
  <c r="Q71" i="5"/>
  <c r="R71" i="5"/>
  <c r="S70" i="5"/>
  <c r="V70" i="5"/>
  <c r="Q70" i="5"/>
  <c r="R70" i="5"/>
  <c r="S69" i="5"/>
  <c r="V69" i="5"/>
  <c r="Q69" i="5"/>
  <c r="R69" i="5"/>
  <c r="S68" i="5"/>
  <c r="V68" i="5"/>
  <c r="Q68" i="5"/>
  <c r="R68" i="5"/>
  <c r="S67" i="5"/>
  <c r="V67" i="5"/>
  <c r="Q67" i="5"/>
  <c r="R67" i="5"/>
  <c r="S66" i="5"/>
  <c r="V66" i="5"/>
  <c r="Q66" i="5"/>
  <c r="R66" i="5"/>
  <c r="S65" i="5"/>
  <c r="V65" i="5"/>
  <c r="Q65" i="5"/>
  <c r="R65" i="5"/>
  <c r="S64" i="5"/>
  <c r="V64" i="5"/>
  <c r="Q64" i="5"/>
  <c r="R64" i="5"/>
  <c r="S63" i="5"/>
  <c r="V63" i="5"/>
  <c r="Q63" i="5"/>
  <c r="R63" i="5"/>
  <c r="S62" i="5"/>
  <c r="V62" i="5"/>
  <c r="Q62" i="5"/>
  <c r="R62" i="5"/>
  <c r="S61" i="5"/>
  <c r="V61" i="5"/>
  <c r="Q61" i="5"/>
  <c r="R61" i="5"/>
  <c r="S60" i="5"/>
  <c r="V60" i="5"/>
  <c r="Q60" i="5"/>
  <c r="R60" i="5"/>
  <c r="S59" i="5"/>
  <c r="V59" i="5"/>
  <c r="Q59" i="5"/>
  <c r="R59" i="5"/>
  <c r="S58" i="5"/>
  <c r="V58" i="5"/>
  <c r="Q58" i="5"/>
  <c r="R58" i="5"/>
  <c r="S57" i="5"/>
  <c r="V57" i="5"/>
  <c r="Q57" i="5"/>
  <c r="R57" i="5"/>
  <c r="S56" i="5"/>
  <c r="V56" i="5"/>
  <c r="Q56" i="5"/>
  <c r="R56" i="5"/>
  <c r="S55" i="5"/>
  <c r="V55" i="5"/>
  <c r="Q55" i="5"/>
  <c r="R55" i="5"/>
  <c r="S54" i="5"/>
  <c r="V54" i="5"/>
  <c r="Q54" i="5"/>
  <c r="R54" i="5"/>
  <c r="S53" i="5"/>
  <c r="V53" i="5"/>
  <c r="Q53" i="5"/>
  <c r="R53" i="5"/>
  <c r="S52" i="5"/>
  <c r="V52" i="5"/>
  <c r="Q52" i="5"/>
  <c r="R52" i="5"/>
  <c r="S51" i="5"/>
  <c r="V51" i="5"/>
  <c r="Q51" i="5"/>
  <c r="R51" i="5"/>
  <c r="S50" i="5"/>
  <c r="V50" i="5"/>
  <c r="Q50" i="5"/>
  <c r="R50" i="5"/>
  <c r="S49" i="5"/>
  <c r="V49" i="5"/>
  <c r="Q49" i="5"/>
  <c r="R49" i="5"/>
  <c r="S48" i="5"/>
  <c r="V48" i="5"/>
  <c r="Q48" i="5"/>
  <c r="R48" i="5"/>
  <c r="S47" i="5"/>
  <c r="V47" i="5"/>
  <c r="Q47" i="5"/>
  <c r="R47" i="5"/>
  <c r="S46" i="5"/>
  <c r="V46" i="5"/>
  <c r="Q46" i="5"/>
  <c r="R46" i="5"/>
  <c r="S45" i="5"/>
  <c r="V45" i="5"/>
  <c r="Q45" i="5"/>
  <c r="R45" i="5"/>
  <c r="S44" i="5"/>
  <c r="V44" i="5"/>
  <c r="Q44" i="5"/>
  <c r="R44" i="5"/>
  <c r="S43" i="5"/>
  <c r="V43" i="5"/>
  <c r="Q43" i="5"/>
  <c r="R43" i="5"/>
  <c r="S42" i="5"/>
  <c r="V42" i="5"/>
  <c r="Q42" i="5"/>
  <c r="R42" i="5"/>
  <c r="S41" i="5"/>
  <c r="V41" i="5"/>
  <c r="Q41" i="5"/>
  <c r="R41" i="5"/>
  <c r="S40" i="5"/>
  <c r="V40" i="5"/>
  <c r="Q40" i="5"/>
  <c r="R40" i="5"/>
  <c r="S39" i="5"/>
  <c r="V39" i="5"/>
  <c r="Q39" i="5"/>
  <c r="R39" i="5"/>
  <c r="S38" i="5"/>
  <c r="V38" i="5"/>
  <c r="Q38" i="5"/>
  <c r="R38" i="5"/>
  <c r="S37" i="5"/>
  <c r="V37" i="5"/>
  <c r="Q37" i="5"/>
  <c r="R37" i="5"/>
  <c r="S36" i="5"/>
  <c r="V36" i="5"/>
  <c r="Q36" i="5"/>
  <c r="R36" i="5"/>
  <c r="S35" i="5"/>
  <c r="V35" i="5"/>
  <c r="Q35" i="5"/>
  <c r="R35" i="5"/>
  <c r="S34" i="5"/>
  <c r="V34" i="5"/>
  <c r="Q34" i="5"/>
  <c r="R34" i="5"/>
  <c r="S33" i="5"/>
  <c r="V33" i="5"/>
  <c r="Q33" i="5"/>
  <c r="R33" i="5"/>
  <c r="S32" i="5"/>
  <c r="V32" i="5"/>
  <c r="Q32" i="5"/>
  <c r="R32" i="5"/>
  <c r="S31" i="5"/>
  <c r="V31" i="5"/>
  <c r="Q31" i="5"/>
  <c r="R31" i="5"/>
  <c r="S30" i="5"/>
  <c r="V30" i="5"/>
  <c r="Q30" i="5"/>
  <c r="R30" i="5"/>
  <c r="S29" i="5"/>
  <c r="V29" i="5"/>
  <c r="Q29" i="5"/>
  <c r="R29" i="5"/>
  <c r="S28" i="5"/>
  <c r="V28" i="5"/>
  <c r="Q28" i="5"/>
  <c r="R28" i="5"/>
  <c r="S27" i="5"/>
  <c r="V27" i="5"/>
  <c r="Q27" i="5"/>
  <c r="R27" i="5"/>
  <c r="S26" i="5"/>
  <c r="V26" i="5"/>
  <c r="Q26" i="5"/>
  <c r="R26" i="5"/>
  <c r="S25" i="5"/>
  <c r="V25" i="5"/>
  <c r="Q25" i="5"/>
  <c r="R25" i="5"/>
  <c r="S24" i="5"/>
  <c r="V24" i="5"/>
  <c r="Q24" i="5"/>
  <c r="R24" i="5"/>
  <c r="S23" i="5"/>
  <c r="V23" i="5"/>
  <c r="Q23" i="5"/>
  <c r="R23" i="5"/>
  <c r="S22" i="5"/>
  <c r="V22" i="5"/>
  <c r="Q22" i="5"/>
  <c r="R22" i="5"/>
  <c r="S21" i="5"/>
  <c r="V21" i="5"/>
  <c r="Q21" i="5"/>
  <c r="R21" i="5"/>
  <c r="S20" i="5"/>
  <c r="V20" i="5"/>
  <c r="Q20" i="5"/>
  <c r="R20" i="5"/>
  <c r="S19" i="5"/>
  <c r="V19" i="5"/>
  <c r="Q19" i="5"/>
  <c r="R19" i="5"/>
  <c r="S18" i="5"/>
  <c r="V18" i="5"/>
  <c r="Q18" i="5"/>
  <c r="R18" i="5"/>
  <c r="S17" i="5"/>
  <c r="V17" i="5"/>
  <c r="Q17" i="5"/>
  <c r="R17" i="5"/>
  <c r="S16" i="5"/>
  <c r="V16" i="5"/>
  <c r="Q16" i="5"/>
  <c r="R16" i="5"/>
  <c r="S15" i="5"/>
  <c r="V15" i="5"/>
  <c r="Q15" i="5"/>
  <c r="R15" i="5"/>
  <c r="S14" i="5"/>
  <c r="V14" i="5"/>
  <c r="Q14" i="5"/>
  <c r="R14" i="5"/>
  <c r="S13" i="5"/>
  <c r="V13" i="5"/>
  <c r="Q13" i="5"/>
  <c r="R13" i="5"/>
  <c r="S12" i="5"/>
  <c r="V12" i="5"/>
  <c r="Q12" i="5"/>
  <c r="R12" i="5"/>
  <c r="S11" i="5"/>
  <c r="V11" i="5"/>
  <c r="Q11" i="5"/>
  <c r="R11" i="5"/>
  <c r="C3" i="5"/>
  <c r="S10" i="5"/>
  <c r="V10" i="5"/>
  <c r="Q10" i="5"/>
  <c r="R10" i="5"/>
  <c r="S9" i="5"/>
  <c r="V9" i="5"/>
  <c r="Q9" i="5"/>
  <c r="R9" i="5"/>
  <c r="S8" i="5"/>
  <c r="V8" i="5"/>
  <c r="Q8" i="5"/>
  <c r="R8" i="5"/>
  <c r="S7" i="5"/>
  <c r="V7" i="5"/>
  <c r="Q7" i="5"/>
  <c r="R7" i="5"/>
  <c r="S6" i="5"/>
  <c r="V6" i="5"/>
  <c r="Q6" i="5"/>
  <c r="R6" i="5"/>
  <c r="S5" i="5"/>
  <c r="V5" i="5"/>
  <c r="Q5" i="5"/>
  <c r="R5" i="5"/>
  <c r="C36" i="5"/>
  <c r="S4" i="5"/>
  <c r="V4" i="5"/>
  <c r="Q4" i="5"/>
  <c r="R4" i="5"/>
  <c r="C4" i="5"/>
  <c r="A5" i="5"/>
  <c r="B36" i="7"/>
  <c r="C36" i="7"/>
  <c r="C35" i="7"/>
  <c r="B5" i="5"/>
  <c r="C5" i="5"/>
  <c r="A6" i="5"/>
  <c r="D4" i="5"/>
  <c r="E4" i="5"/>
  <c r="B36" i="5"/>
  <c r="U5" i="5"/>
  <c r="U6" i="5"/>
  <c r="U7" i="5"/>
  <c r="U8" i="5"/>
  <c r="U9" i="5"/>
  <c r="U10" i="5"/>
  <c r="U11" i="5"/>
  <c r="B3" i="5"/>
  <c r="D3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E3" i="5"/>
  <c r="D36" i="5"/>
  <c r="B6" i="5"/>
  <c r="C6" i="5"/>
  <c r="A7" i="5"/>
  <c r="D5" i="5"/>
  <c r="E5" i="5"/>
  <c r="B7" i="5"/>
  <c r="C7" i="5"/>
  <c r="A8" i="5"/>
  <c r="D6" i="5"/>
  <c r="E6" i="5"/>
  <c r="B8" i="5"/>
  <c r="C8" i="5"/>
  <c r="A9" i="5"/>
  <c r="D7" i="5"/>
  <c r="E7" i="5"/>
  <c r="B9" i="5"/>
  <c r="C9" i="5"/>
  <c r="A10" i="5"/>
  <c r="D8" i="5"/>
  <c r="E8" i="5"/>
  <c r="B10" i="5"/>
  <c r="C10" i="5"/>
  <c r="A11" i="5"/>
  <c r="D9" i="5"/>
  <c r="E9" i="5"/>
  <c r="B11" i="5"/>
  <c r="C11" i="5"/>
  <c r="A12" i="5"/>
  <c r="D10" i="5"/>
  <c r="E10" i="5"/>
  <c r="B12" i="5"/>
  <c r="C12" i="5"/>
  <c r="A13" i="5"/>
  <c r="D11" i="5"/>
  <c r="E11" i="5"/>
  <c r="B13" i="5"/>
  <c r="C13" i="5"/>
  <c r="A14" i="5"/>
  <c r="D12" i="5"/>
  <c r="E12" i="5"/>
  <c r="B14" i="5"/>
  <c r="C14" i="5"/>
  <c r="A15" i="5"/>
  <c r="D13" i="5"/>
  <c r="E13" i="5"/>
  <c r="B15" i="5"/>
  <c r="C15" i="5"/>
  <c r="A16" i="5"/>
  <c r="D14" i="5"/>
  <c r="E14" i="5"/>
  <c r="B16" i="5"/>
  <c r="C16" i="5"/>
  <c r="A17" i="5"/>
  <c r="D15" i="5"/>
  <c r="E15" i="5"/>
  <c r="B17" i="5"/>
  <c r="C17" i="5"/>
  <c r="A18" i="5"/>
  <c r="D16" i="5"/>
  <c r="E16" i="5"/>
  <c r="B18" i="5"/>
  <c r="C18" i="5"/>
  <c r="A19" i="5"/>
  <c r="D17" i="5"/>
  <c r="E17" i="5"/>
  <c r="B19" i="5"/>
  <c r="C19" i="5"/>
  <c r="A20" i="5"/>
  <c r="D18" i="5"/>
  <c r="E18" i="5"/>
  <c r="B20" i="5"/>
  <c r="C20" i="5"/>
  <c r="A21" i="5"/>
  <c r="D19" i="5"/>
  <c r="E19" i="5"/>
  <c r="B21" i="5"/>
  <c r="C21" i="5"/>
  <c r="A22" i="5"/>
  <c r="D20" i="5"/>
  <c r="E20" i="5"/>
  <c r="B22" i="5"/>
  <c r="C22" i="5"/>
  <c r="A23" i="5"/>
  <c r="D21" i="5"/>
  <c r="E21" i="5"/>
  <c r="B23" i="5"/>
  <c r="C23" i="5"/>
  <c r="A24" i="5"/>
  <c r="D22" i="5"/>
  <c r="E22" i="5"/>
  <c r="B24" i="5"/>
  <c r="C24" i="5"/>
  <c r="A25" i="5"/>
  <c r="D23" i="5"/>
  <c r="E23" i="5"/>
  <c r="B25" i="5"/>
  <c r="C25" i="5"/>
  <c r="A26" i="5"/>
  <c r="D24" i="5"/>
  <c r="E24" i="5"/>
  <c r="B26" i="5"/>
  <c r="C26" i="5"/>
  <c r="A27" i="5"/>
  <c r="D25" i="5"/>
  <c r="E25" i="5"/>
  <c r="B27" i="5"/>
  <c r="C27" i="5"/>
  <c r="D26" i="5"/>
  <c r="E26" i="5"/>
  <c r="D27" i="5"/>
  <c r="E27" i="5"/>
  <c r="D28" i="5"/>
  <c r="E28" i="5"/>
  <c r="E30" i="5"/>
  <c r="F28" i="5"/>
  <c r="E32" i="5"/>
  <c r="K4" i="5"/>
  <c r="U4" i="5"/>
  <c r="F30" i="5"/>
  <c r="F32" i="5"/>
  <c r="X3" i="7"/>
  <c r="D35" i="5"/>
  <c r="C35" i="5"/>
  <c r="B35" i="7"/>
  <c r="B35" i="5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E28" i="7"/>
  <c r="D28" i="7"/>
  <c r="E30" i="7"/>
  <c r="F28" i="7"/>
  <c r="E32" i="7"/>
  <c r="F30" i="7"/>
  <c r="F32" i="7"/>
</calcChain>
</file>

<file path=xl/sharedStrings.xml><?xml version="1.0" encoding="utf-8"?>
<sst xmlns="http://schemas.openxmlformats.org/spreadsheetml/2006/main" count="100" uniqueCount="61">
  <si>
    <t>ARC raw data</t>
  </si>
  <si>
    <t>ARC magnet flux (Torsello estimate)</t>
  </si>
  <si>
    <t>BR2 raw data</t>
  </si>
  <si>
    <t>Energy MeV</t>
  </si>
  <si>
    <t>Arbitray units (not per unit lethargy)</t>
  </si>
  <si>
    <t>14.1 Mev neutrons (n/s/m^2)</t>
  </si>
  <si>
    <t>Flux (n/cm^2/s)</t>
  </si>
  <si>
    <t>14.1 MeV neutrons (n/s/cm^2)</t>
  </si>
  <si>
    <t>Fast neutrons (&gt;0.1 MeV) (n/s/m^2)</t>
  </si>
  <si>
    <t>Shielded flux reduction factor</t>
  </si>
  <si>
    <t>Alpha Stopping in nickel</t>
  </si>
  <si>
    <t>Proton Stopping in Ni</t>
  </si>
  <si>
    <t>E_In</t>
  </si>
  <si>
    <t>E_ProjOut</t>
  </si>
  <si>
    <t>En.-loss  E</t>
  </si>
  <si>
    <t>n.-Strag</t>
  </si>
  <si>
    <t>An.-Strag</t>
  </si>
  <si>
    <t>v / c0</t>
  </si>
  <si>
    <t>C.-State</t>
  </si>
  <si>
    <t>Range mg/cm^2</t>
  </si>
  <si>
    <t>Range µm</t>
  </si>
  <si>
    <t>E_in</t>
  </si>
  <si>
    <t>En.-loss</t>
  </si>
  <si>
    <t>En.-Strag</t>
  </si>
  <si>
    <t>Range in µm</t>
  </si>
  <si>
    <t>58Ni</t>
  </si>
  <si>
    <t>60Ni</t>
  </si>
  <si>
    <t>Slice</t>
  </si>
  <si>
    <t>58Ni comp</t>
  </si>
  <si>
    <t>60Ni comp</t>
  </si>
  <si>
    <t>Sum</t>
  </si>
  <si>
    <t>E-out</t>
  </si>
  <si>
    <t>Total</t>
  </si>
  <si>
    <t>Range (µm)</t>
  </si>
  <si>
    <t># of atoms/cm^2</t>
  </si>
  <si>
    <t># of alphas/cm^2•s</t>
  </si>
  <si>
    <t>Molecules/cm^2 in 2 µm layer</t>
  </si>
  <si>
    <t>Helium ppm</t>
  </si>
  <si>
    <t>(mb/MeV)</t>
  </si>
  <si>
    <t>Sum Flux # of a/cm^2•s</t>
  </si>
  <si>
    <t>10yr Fluence a/cm^2</t>
  </si>
  <si>
    <t>30 yf Fluence</t>
  </si>
  <si>
    <t>Range bin midpoints</t>
  </si>
  <si>
    <t>MATLAB RAW DATA</t>
  </si>
  <si>
    <t>Total Flux p/cm^2/s</t>
  </si>
  <si>
    <t>Bin Midpoint (um)</t>
  </si>
  <si>
    <t>50 cm ZrH2 He-ppm</t>
  </si>
  <si>
    <t>Overall weighted avg</t>
  </si>
  <si>
    <t>Avg Range (um)</t>
  </si>
  <si>
    <t>Avg Flux (cm-2s-1)</t>
  </si>
  <si>
    <t># of protons/cm^2•s</t>
  </si>
  <si>
    <t>30yr Fluence</t>
  </si>
  <si>
    <t xml:space="preserve">Weighted avg v2 </t>
  </si>
  <si>
    <t>Weighted avg v2</t>
  </si>
  <si>
    <t>Proton ppm</t>
  </si>
  <si>
    <t>50 cm ZrH2 H-ppm</t>
  </si>
  <si>
    <t>Overall weighted average</t>
  </si>
  <si>
    <t xml:space="preserve">Inboard STR3 </t>
  </si>
  <si>
    <t>On HTS stack 50cm ZrH2</t>
  </si>
  <si>
    <t>ARC (Ledda) fluxes (n/s/cm^2)</t>
  </si>
  <si>
    <t xml:space="preserve">"Point A"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</si>
</sst>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11" fontId="0" fillId="0" borderId="0" xfId="0" applyNumberFormat="1"/>
    <xf numFmtId="11" fontId="19" fillId="0" borderId="0" xfId="0" applyNumberFormat="1" applyFont="1"/>
    <xf numFmtId="0" fontId="19" fillId="0" borderId="0" xfId="0" applyFont="1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20" fillId="0" borderId="0" xfId="0" applyFont="1"/>
    <xf numFmtId="0" fontId="21" fillId="0" borderId="0" xfId="0" applyFont="1"/>
    <xf numFmtId="2" fontId="20" fillId="0" borderId="0" xfId="0" applyNumberFormat="1" applyFont="1"/>
    <xf numFmtId="164" fontId="0" fillId="0" borderId="0" xfId="0" applyNumberFormat="1"/>
    <xf numFmtId="165" fontId="16" fillId="0" borderId="0" xfId="0" applyNumberFormat="1" applyFont="1"/>
    <xf numFmtId="11" fontId="16" fillId="0" borderId="0" xfId="0" applyNumberFormat="1" applyFont="1"/>
    <xf numFmtId="11" fontId="18" fillId="0" borderId="0" xfId="0" applyNumberFormat="1" applyFont="1"/>
    <xf numFmtId="11" fontId="16" fillId="0" borderId="10" xfId="0" applyNumberFormat="1" applyFont="1" applyBorder="1" applyAlignment="1">
      <alignment horizontal="center"/>
    </xf>
    <xf numFmtId="11" fontId="16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11" fontId="16" fillId="0" borderId="12" xfId="0" applyNumberFormat="1" applyFont="1" applyBorder="1" applyAlignment="1">
      <alignment horizontal="center"/>
    </xf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Alpha Stopping in 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951859142607173"/>
                  <c:y val="-6.25000000000000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'elast stopping in Ni'!$A$4:$A$23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'elast stopping in Ni'!$I$4:$I$23</c:f>
              <c:numCache>
                <c:formatCode>General</c:formatCode>
                <c:ptCount val="20"/>
                <c:pt idx="0">
                  <c:v>1.9679325842696631</c:v>
                </c:pt>
                <c:pt idx="1">
                  <c:v>3.4567865168539331</c:v>
                </c:pt>
                <c:pt idx="2">
                  <c:v>5.2098876404494385</c:v>
                </c:pt>
                <c:pt idx="3">
                  <c:v>7.2559213483146072</c:v>
                </c:pt>
                <c:pt idx="4">
                  <c:v>9.5871123595505612</c:v>
                </c:pt>
                <c:pt idx="5">
                  <c:v>12.194044943820225</c:v>
                </c:pt>
                <c:pt idx="6">
                  <c:v>15.068876404494382</c:v>
                </c:pt>
                <c:pt idx="7">
                  <c:v>18.205505617977529</c:v>
                </c:pt>
                <c:pt idx="8">
                  <c:v>21.598651685393257</c:v>
                </c:pt>
                <c:pt idx="9">
                  <c:v>25.24808988764045</c:v>
                </c:pt>
                <c:pt idx="10">
                  <c:v>29.134494382022474</c:v>
                </c:pt>
                <c:pt idx="11">
                  <c:v>33.280674157303373</c:v>
                </c:pt>
                <c:pt idx="12">
                  <c:v>37.612921348314607</c:v>
                </c:pt>
                <c:pt idx="13">
                  <c:v>42.175168539325838</c:v>
                </c:pt>
                <c:pt idx="14">
                  <c:v>46.965842696629217</c:v>
                </c:pt>
                <c:pt idx="15">
                  <c:v>51.97269662921348</c:v>
                </c:pt>
                <c:pt idx="16">
                  <c:v>57.201123595505614</c:v>
                </c:pt>
                <c:pt idx="17">
                  <c:v>62.648988764044937</c:v>
                </c:pt>
                <c:pt idx="18">
                  <c:v>68.325842696629209</c:v>
                </c:pt>
                <c:pt idx="19">
                  <c:v>74.160674157303376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D3-5B47-B235-0A56A555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47664"/>
        <c:axId val="616183952"/>
      </c:scatterChart>
      <c:valAx>
        <c:axId val="2550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Range µm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183952"/>
        <c:crosses val="autoZero"/>
        <c:crossBetween val="midCat"/>
      </c:valAx>
      <c:valAx>
        <c:axId val="6161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(MeV)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504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Proton Stopping in 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42694663167105"/>
                  <c:y val="-1.6203703703703703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'elast stopping in Ni'!$K$3:$K$23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'elast stopping in Ni'!$S$3:$S$23</c:f>
              <c:numCache>
                <c:formatCode>General</c:formatCode>
                <c:ptCount val="21"/>
                <c:pt idx="1">
                  <c:v>6.569337078651686</c:v>
                </c:pt>
                <c:pt idx="2">
                  <c:v>17.430786516853932</c:v>
                </c:pt>
                <c:pt idx="3">
                  <c:v>32.150898876404497</c:v>
                </c:pt>
                <c:pt idx="4">
                  <c:v>50.581348314606743</c:v>
                </c:pt>
                <c:pt idx="5">
                  <c:v>72.374943820224729</c:v>
                </c:pt>
                <c:pt idx="6">
                  <c:v>97.498314606741573</c:v>
                </c:pt>
                <c:pt idx="7">
                  <c:v>125.82696629213484</c:v>
                </c:pt>
                <c:pt idx="8">
                  <c:v>157.26067415730336</c:v>
                </c:pt>
                <c:pt idx="9">
                  <c:v>191.71573033707867</c:v>
                </c:pt>
                <c:pt idx="10">
                  <c:v>229.14606741573033</c:v>
                </c:pt>
                <c:pt idx="11">
                  <c:v>269.42584269662922</c:v>
                </c:pt>
                <c:pt idx="12">
                  <c:v>312.54943820224713</c:v>
                </c:pt>
                <c:pt idx="13">
                  <c:v>358.43820224719104</c:v>
                </c:pt>
                <c:pt idx="14">
                  <c:v>407.06292134831466</c:v>
                </c:pt>
                <c:pt idx="15">
                  <c:v>458.38314606741574</c:v>
                </c:pt>
                <c:pt idx="16">
                  <c:v>512.35505617977526</c:v>
                </c:pt>
                <c:pt idx="17">
                  <c:v>568.94494382022469</c:v>
                </c:pt>
                <c:pt idx="18">
                  <c:v>628.11685393258426</c:v>
                </c:pt>
                <c:pt idx="19">
                  <c:v>689.85730337078655</c:v>
                </c:pt>
                <c:pt idx="20">
                  <c:v>754.09325842696637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30-454B-B806-82010CD5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88432"/>
        <c:axId val="475271840"/>
      </c:scatterChart>
      <c:valAx>
        <c:axId val="48018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Range µm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271840"/>
        <c:crosses val="autoZero"/>
        <c:crossBetween val="midCat"/>
      </c:valAx>
      <c:valAx>
        <c:axId val="4752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18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25</xdr:row>
      <xdr:rowOff>0</xdr:rowOff>
    </xdr:from>
    <xdr:to>
      <xdr:col>9</xdr:col>
      <xdr:colOff>44450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A9E1F-4B88-2820-2AE0-0A63339A9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622300</xdr:colOff>
      <xdr:row>25</xdr:row>
      <xdr:rowOff>0</xdr:rowOff>
    </xdr:from>
    <xdr:to>
      <xdr:col>16</xdr:col>
      <xdr:colOff>241300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3E79C-E1C1-3D13-A719-3595D58B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1"/>
  <sheetViews>
    <sheetView topLeftCell="B1" workbookViewId="0">
      <selection activeCell="D22" sqref="D22"/>
    </sheetView>
  </sheetViews>
  <sheetFormatPr defaultColWidth="10.765625" defaultRowHeight="15.5"/>
  <cols>
    <col min="1" max="1" width="16.3828125" customWidth="1"/>
    <col min="2" max="2" width="30" customWidth="1"/>
    <col min="3" max="3" width="12.4609375" customWidth="1"/>
    <col min="4" max="4" width="34.61328125" customWidth="1"/>
    <col min="6" max="6" width="11.4609375" customWidth="1"/>
    <col min="7" max="7" width="13.84375" customWidth="1"/>
    <col min="8" max="8" width="17.3828125" customWidth="1"/>
  </cols>
  <sheetData>
    <row r="1" spans="1:8">
      <c r="A1" s="1" t="s">
        <v>0</v>
      </c>
      <c r="B1" s="1" t="s">
        <v>0</v>
      </c>
      <c r="D1" s="1" t="s">
        <v>1</v>
      </c>
      <c r="G1" s="1" t="s">
        <v>2</v>
      </c>
    </row>
    <row r="2" spans="1:8">
      <c r="A2" t="s">
        <v>3</v>
      </c>
      <c r="B2" t="s">
        <v>4</v>
      </c>
      <c r="D2" t="s">
        <v>5</v>
      </c>
      <c r="G2" t="s">
        <v>3</v>
      </c>
      <c r="H2" t="s">
        <v>6</v>
      </c>
    </row>
    <row r="3" spans="1:8">
      <c r="A3">
        <v>1.0877634119108901E-6</v>
      </c>
      <c r="B3">
        <v>1.7012542798525901E-6</v>
      </c>
      <c r="D3" s="2">
        <v>96000000000000</v>
      </c>
      <c r="G3" s="3">
        <v>1.06E-10</v>
      </c>
      <c r="H3" s="4">
        <v>197297668</v>
      </c>
    </row>
    <row r="4" spans="1:8">
      <c r="A4">
        <v>1.2655999556636799E-6</v>
      </c>
      <c r="B4">
        <v>1.88553345796885E-6</v>
      </c>
      <c r="D4" t="s">
        <v>7</v>
      </c>
      <c r="G4" s="3">
        <v>1.1800000000000001E-10</v>
      </c>
      <c r="H4" s="4">
        <v>10169909.1</v>
      </c>
    </row>
    <row r="5" spans="1:8">
      <c r="A5">
        <v>1.49749487405353E-6</v>
      </c>
      <c r="B5">
        <v>1.89633749766648E-6</v>
      </c>
      <c r="D5" s="2">
        <f>D3/10000</f>
        <v>9600000000</v>
      </c>
      <c r="G5" s="3">
        <v>1.35E-10</v>
      </c>
      <c r="H5" s="4">
        <v>27480484.800000001</v>
      </c>
    </row>
    <row r="6" spans="1:8">
      <c r="A6">
        <v>1.77187972216753E-6</v>
      </c>
      <c r="B6">
        <v>1.9964026559128199E-6</v>
      </c>
      <c r="G6" s="3">
        <v>1.5E-10</v>
      </c>
      <c r="H6" s="4">
        <v>49558933.399999999</v>
      </c>
    </row>
    <row r="7" spans="1:8">
      <c r="A7">
        <v>2.13211203142994E-6</v>
      </c>
      <c r="B7">
        <v>2.10174801133249E-6</v>
      </c>
      <c r="G7" s="3">
        <v>1.58E-10</v>
      </c>
      <c r="H7" s="4">
        <v>84970523.299999997</v>
      </c>
    </row>
    <row r="8" spans="1:8">
      <c r="A8">
        <v>2.48068731021889E-6</v>
      </c>
      <c r="B8">
        <v>2.79672731487364E-6</v>
      </c>
      <c r="D8" t="s">
        <v>8</v>
      </c>
      <c r="G8" s="3">
        <v>1.6699999999999999E-10</v>
      </c>
      <c r="H8" s="4">
        <v>14244871.5</v>
      </c>
    </row>
    <row r="9" spans="1:8">
      <c r="A9">
        <v>2.9352217614723102E-6</v>
      </c>
      <c r="B9">
        <v>2.9952067032539498E-6</v>
      </c>
      <c r="D9" s="2">
        <v>510000000000000</v>
      </c>
      <c r="G9" s="3">
        <v>1.81E-10</v>
      </c>
      <c r="H9" s="4">
        <v>123095989</v>
      </c>
    </row>
    <row r="10" spans="1:8">
      <c r="A10">
        <v>3.4150960498446698E-6</v>
      </c>
      <c r="B10">
        <v>3.1894961655089801E-6</v>
      </c>
      <c r="D10">
        <v>257865003377.05701</v>
      </c>
      <c r="E10" t="s">
        <v>57</v>
      </c>
      <c r="G10" s="3">
        <v>1.9200000000000001E-10</v>
      </c>
      <c r="H10" s="4">
        <v>80782459.799999997</v>
      </c>
    </row>
    <row r="11" spans="1:8">
      <c r="A11">
        <v>4.0408415045819397E-6</v>
      </c>
      <c r="B11">
        <v>3.8513052391932496E-6</v>
      </c>
      <c r="D11">
        <v>4720295435.6321898</v>
      </c>
      <c r="E11" s="23" t="s">
        <v>58</v>
      </c>
      <c r="G11" s="3">
        <v>1.9699999999999999E-10</v>
      </c>
      <c r="H11" s="4">
        <v>145684932</v>
      </c>
    </row>
    <row r="12" spans="1:8">
      <c r="A12">
        <v>4.70147163716317E-6</v>
      </c>
      <c r="B12">
        <v>4.0084610459016198E-6</v>
      </c>
      <c r="G12" s="3">
        <v>2.0800000000000001E-10</v>
      </c>
      <c r="H12" s="4">
        <v>143250967</v>
      </c>
    </row>
    <row r="13" spans="1:8">
      <c r="A13">
        <v>5.6573051305987403E-6</v>
      </c>
      <c r="B13">
        <v>4.7579443140094099E-6</v>
      </c>
      <c r="D13" s="6" t="s">
        <v>59</v>
      </c>
      <c r="G13" s="3">
        <v>2.3800000000000001E-10</v>
      </c>
      <c r="H13" s="4">
        <v>115073576</v>
      </c>
    </row>
    <row r="14" spans="1:8">
      <c r="A14">
        <v>6.6938888517784096E-6</v>
      </c>
      <c r="B14">
        <v>4.8126262328016097E-6</v>
      </c>
      <c r="G14" s="3">
        <v>2.5100000000000001E-10</v>
      </c>
      <c r="H14" s="4">
        <v>89375711.5</v>
      </c>
    </row>
    <row r="15" spans="1:8">
      <c r="A15">
        <v>7.7882610696988595E-6</v>
      </c>
      <c r="B15">
        <v>7.4296395075949697E-6</v>
      </c>
      <c r="G15" s="3">
        <v>2.7199999999999999E-10</v>
      </c>
      <c r="H15" s="4">
        <v>327065056</v>
      </c>
    </row>
    <row r="16" spans="1:8">
      <c r="A16">
        <v>9.2152982286955797E-6</v>
      </c>
      <c r="B16">
        <v>7.0976834335218597E-6</v>
      </c>
      <c r="D16" s="6">
        <v>263450400000</v>
      </c>
      <c r="E16" s="6" t="s">
        <v>60</v>
      </c>
      <c r="G16" s="3">
        <v>2.8000000000000002E-10</v>
      </c>
      <c r="H16" s="4">
        <v>69416612.200000003</v>
      </c>
    </row>
    <row r="17" spans="1:8">
      <c r="A17">
        <v>1.0903810322203699E-5</v>
      </c>
      <c r="B17">
        <v>8.3290512331520806E-6</v>
      </c>
      <c r="G17" s="3">
        <v>2.9600000000000001E-10</v>
      </c>
      <c r="H17" s="4">
        <v>290679654</v>
      </c>
    </row>
    <row r="18" spans="1:8">
      <c r="A18">
        <v>1.29017072038292E-5</v>
      </c>
      <c r="B18">
        <v>9.6629929466052297E-6</v>
      </c>
      <c r="G18" s="3">
        <v>3.2099999999999998E-10</v>
      </c>
      <c r="H18" s="4">
        <v>428259807</v>
      </c>
    </row>
    <row r="19" spans="1:8">
      <c r="A19">
        <v>1.5265677213256701E-5</v>
      </c>
      <c r="B19">
        <v>1.0957266718674301E-5</v>
      </c>
      <c r="D19" t="s">
        <v>9</v>
      </c>
      <c r="G19" s="3">
        <v>3.3800000000000002E-10</v>
      </c>
      <c r="H19" s="4">
        <v>271735476</v>
      </c>
    </row>
    <row r="20" spans="1:8">
      <c r="A20">
        <v>1.7761436165915602E-5</v>
      </c>
      <c r="B20">
        <v>1.01149276140773E-5</v>
      </c>
      <c r="D20">
        <f>D11/D16</f>
        <v>1.7917207321120749E-2</v>
      </c>
      <c r="G20" s="3">
        <v>3.5700000000000001E-10</v>
      </c>
      <c r="H20" s="4">
        <v>229601970</v>
      </c>
    </row>
    <row r="21" spans="1:8">
      <c r="A21">
        <v>2.1372427976374298E-5</v>
      </c>
      <c r="B21">
        <v>1.18021273830276E-5</v>
      </c>
      <c r="G21" s="3">
        <v>3.7699999999999999E-10</v>
      </c>
      <c r="H21" s="4">
        <v>221994116</v>
      </c>
    </row>
    <row r="22" spans="1:8">
      <c r="A22">
        <v>2.48665689644841E-5</v>
      </c>
      <c r="B22">
        <v>1.3849662999783399E-5</v>
      </c>
      <c r="G22" s="3">
        <v>3.9800000000000002E-10</v>
      </c>
      <c r="H22" s="4">
        <v>90894286.599999994</v>
      </c>
    </row>
    <row r="23" spans="1:8">
      <c r="A23">
        <v>2.9422851504515299E-5</v>
      </c>
      <c r="B23">
        <v>1.5088985792944599E-5</v>
      </c>
      <c r="G23" s="3">
        <v>4.2E-10</v>
      </c>
      <c r="H23" s="4">
        <v>481866605</v>
      </c>
    </row>
    <row r="24" spans="1:8">
      <c r="A24">
        <v>3.4233142199734398E-5</v>
      </c>
      <c r="B24">
        <v>1.55262651127508E-5</v>
      </c>
      <c r="G24" s="3">
        <v>4.4400000000000002E-10</v>
      </c>
      <c r="H24" s="4">
        <v>599858449</v>
      </c>
    </row>
    <row r="25" spans="1:8">
      <c r="A25">
        <v>4.0505654837799802E-5</v>
      </c>
      <c r="B25">
        <v>1.5349852915548601E-5</v>
      </c>
      <c r="E25" s="1"/>
      <c r="G25" s="3">
        <v>4.8099999999999999E-10</v>
      </c>
      <c r="H25" s="4">
        <v>826177134</v>
      </c>
    </row>
    <row r="26" spans="1:8">
      <c r="A26">
        <v>4.7927475201259897E-5</v>
      </c>
      <c r="B26">
        <v>1.8963374976664798E-5</v>
      </c>
      <c r="G26" s="3">
        <v>4.9399999999999995E-10</v>
      </c>
      <c r="H26" s="4">
        <v>533125270</v>
      </c>
    </row>
    <row r="27" spans="1:8">
      <c r="A27">
        <v>5.6709190071500702E-5</v>
      </c>
      <c r="B27">
        <v>2.2253306055908802E-5</v>
      </c>
      <c r="G27" s="3">
        <v>5.2199999999999996E-10</v>
      </c>
      <c r="H27" s="4">
        <v>746742263</v>
      </c>
    </row>
    <row r="28" spans="1:8">
      <c r="A28">
        <v>6.5980476686684498E-5</v>
      </c>
      <c r="B28">
        <v>2.3832588580853901E-5</v>
      </c>
      <c r="G28" s="3">
        <v>5.5099999999999996E-10</v>
      </c>
      <c r="H28" s="4">
        <v>652580581</v>
      </c>
    </row>
    <row r="29" spans="1:8">
      <c r="A29">
        <v>7.9394648758140897E-5</v>
      </c>
      <c r="B29">
        <v>2.74919759511977E-5</v>
      </c>
      <c r="G29" s="3">
        <v>5.6600000000000001E-10</v>
      </c>
      <c r="H29" s="4">
        <v>428259807</v>
      </c>
    </row>
    <row r="30" spans="1:8">
      <c r="A30">
        <v>9.2374741463053004E-5</v>
      </c>
      <c r="B30">
        <v>2.7024756317202101E-5</v>
      </c>
      <c r="G30" s="3">
        <v>5.98E-10</v>
      </c>
      <c r="H30" s="4">
        <v>435536333</v>
      </c>
    </row>
    <row r="31" spans="1:8">
      <c r="A31">
        <v>1.09300495163499E-4</v>
      </c>
      <c r="B31">
        <v>3.2819278725114798E-5</v>
      </c>
      <c r="G31" s="3">
        <v>6.3099999999999999E-10</v>
      </c>
      <c r="H31" s="4">
        <v>826177134</v>
      </c>
    </row>
    <row r="32" spans="1:8">
      <c r="A32">
        <v>1.27169842557891E-4</v>
      </c>
      <c r="B32">
        <v>1.7405832066469301E-5</v>
      </c>
      <c r="G32" s="3">
        <v>6.4800000000000004E-10</v>
      </c>
      <c r="H32" s="4">
        <v>1081798417</v>
      </c>
    </row>
    <row r="33" spans="1:8">
      <c r="A33">
        <v>1.53024129098926E-4</v>
      </c>
      <c r="B33">
        <v>3.1713245883345497E-5</v>
      </c>
      <c r="G33" s="3">
        <v>6.8400000000000002E-10</v>
      </c>
      <c r="H33" s="4">
        <v>1416509567</v>
      </c>
    </row>
    <row r="34" spans="1:8">
      <c r="A34">
        <v>4.1292044652657602E-4</v>
      </c>
      <c r="B34">
        <v>4.41734470314008E-5</v>
      </c>
      <c r="G34" s="3">
        <v>7.2199999999999999E-10</v>
      </c>
      <c r="H34" s="4">
        <v>1440577361</v>
      </c>
    </row>
    <row r="35" spans="1:8">
      <c r="A35">
        <v>4.8042809042328299E-4</v>
      </c>
      <c r="B35">
        <v>4.8679365978397997E-5</v>
      </c>
      <c r="G35" s="3">
        <v>7.4200000000000002E-10</v>
      </c>
      <c r="H35" s="4">
        <v>2158471613</v>
      </c>
    </row>
    <row r="36" spans="1:8">
      <c r="A36">
        <v>5.6845656444647996E-4</v>
      </c>
      <c r="B36">
        <v>4.8679365978397997E-5</v>
      </c>
      <c r="G36" s="3">
        <v>8.0500000000000001E-10</v>
      </c>
      <c r="H36" s="4">
        <v>2122409927</v>
      </c>
    </row>
    <row r="37" spans="1:8">
      <c r="A37">
        <v>6.6139253709255404E-4</v>
      </c>
      <c r="B37">
        <v>4.8958297015269097E-5</v>
      </c>
      <c r="G37" s="3">
        <v>8.2700000000000004E-10</v>
      </c>
      <c r="H37" s="4">
        <v>1567191080</v>
      </c>
    </row>
    <row r="38" spans="1:8">
      <c r="A38">
        <v>6.6139253709255404E-4</v>
      </c>
      <c r="B38">
        <v>4.8958297015269097E-5</v>
      </c>
      <c r="G38" s="3">
        <v>8.7299999999999998E-10</v>
      </c>
      <c r="H38" s="4">
        <v>2687003875</v>
      </c>
    </row>
    <row r="39" spans="1:8">
      <c r="A39">
        <v>7.8257898919882401E-4</v>
      </c>
      <c r="B39">
        <v>4.81262623280161E-5</v>
      </c>
      <c r="G39" s="3">
        <v>9.2200000000000002E-10</v>
      </c>
      <c r="H39" s="4">
        <v>1886295619</v>
      </c>
    </row>
    <row r="40" spans="1:8">
      <c r="A40">
        <v>9.2597034285820897E-4</v>
      </c>
      <c r="B40">
        <v>5.0665769172965199E-5</v>
      </c>
      <c r="G40" s="3">
        <v>9.7300000000000005E-10</v>
      </c>
      <c r="H40" s="4">
        <v>2554565680</v>
      </c>
    </row>
    <row r="41" spans="1:8">
      <c r="A41">
        <v>1.09563518531305E-3</v>
      </c>
      <c r="B41">
        <v>4.7852071658195703E-5</v>
      </c>
      <c r="G41" s="3">
        <v>1.0000000000000001E-9</v>
      </c>
      <c r="H41" s="4">
        <v>2052083942</v>
      </c>
    </row>
    <row r="42" spans="1:8">
      <c r="A42">
        <v>1.2963875879551401E-3</v>
      </c>
      <c r="B42">
        <v>5.2733229250096199E-5</v>
      </c>
      <c r="G42" s="3">
        <v>1.0600000000000001E-9</v>
      </c>
      <c r="H42" s="4">
        <v>3074715081</v>
      </c>
    </row>
    <row r="43" spans="1:8">
      <c r="A43">
        <v>1.5339237008201499E-3</v>
      </c>
      <c r="B43">
        <v>5.21340648812012E-5</v>
      </c>
      <c r="G43" s="3">
        <v>1.08E-9</v>
      </c>
      <c r="H43" s="4">
        <v>2972834495</v>
      </c>
    </row>
    <row r="44" spans="1:8">
      <c r="A44">
        <v>1.7847022123488199E-3</v>
      </c>
      <c r="B44">
        <v>6.2593041418321899E-5</v>
      </c>
      <c r="G44" s="3">
        <v>1.15E-9</v>
      </c>
      <c r="H44" s="4">
        <v>2428655155</v>
      </c>
    </row>
    <row r="45" spans="1:8">
      <c r="A45">
        <v>2.1117118428649502E-3</v>
      </c>
      <c r="B45">
        <v>5.4261440021455702E-5</v>
      </c>
      <c r="G45" s="3">
        <v>1.21E-9</v>
      </c>
      <c r="H45" s="4">
        <v>3638945990</v>
      </c>
    </row>
    <row r="46" spans="1:8">
      <c r="A46">
        <v>2.49863919954872E-3</v>
      </c>
      <c r="B46">
        <v>4.7579443140094098E-5</v>
      </c>
      <c r="G46" s="3">
        <v>1.2799999999999999E-9</v>
      </c>
      <c r="H46" s="4">
        <v>5011872336</v>
      </c>
    </row>
    <row r="47" spans="1:8">
      <c r="A47">
        <v>2.9564629618458499E-3</v>
      </c>
      <c r="B47">
        <v>5.0665769172965199E-5</v>
      </c>
      <c r="G47" s="3">
        <v>1.3500000000000001E-9</v>
      </c>
      <c r="H47" s="4">
        <v>5452370581</v>
      </c>
    </row>
    <row r="48" spans="1:8">
      <c r="A48">
        <v>3.4398099370343202E-3</v>
      </c>
      <c r="B48">
        <v>4.1246263829013599E-5</v>
      </c>
      <c r="G48" s="3">
        <v>1.4200000000000001E-9</v>
      </c>
      <c r="H48" s="4">
        <v>6345108084</v>
      </c>
    </row>
    <row r="49" spans="1:8">
      <c r="A49">
        <v>4.0700836985460096E-3</v>
      </c>
      <c r="B49">
        <v>2.71796072103729E-5</v>
      </c>
      <c r="G49" s="3">
        <v>1.5E-9</v>
      </c>
      <c r="H49" s="4">
        <v>7384016916</v>
      </c>
    </row>
    <row r="50" spans="1:8">
      <c r="A50">
        <v>4.8158420425554599E-3</v>
      </c>
      <c r="B50">
        <v>2.49472300852826E-5</v>
      </c>
      <c r="G50" s="3">
        <v>1.5799999999999999E-9</v>
      </c>
      <c r="H50" s="4">
        <v>9668650320</v>
      </c>
    </row>
    <row r="51" spans="1:8">
      <c r="A51">
        <v>5.6982451213792003E-3</v>
      </c>
      <c r="B51">
        <v>2.92752923473861E-5</v>
      </c>
      <c r="G51" s="3">
        <v>1.67E-9</v>
      </c>
      <c r="H51" s="4">
        <v>10518000000</v>
      </c>
    </row>
    <row r="52" spans="1:8">
      <c r="A52">
        <v>6.7423302459671298E-3</v>
      </c>
      <c r="B52">
        <v>4.2199778720868401E-5</v>
      </c>
      <c r="G52" s="3">
        <v>1.7700000000000001E-9</v>
      </c>
      <c r="H52" s="4">
        <v>9507115727</v>
      </c>
    </row>
    <row r="53" spans="1:8">
      <c r="A53">
        <v>7.8446220629683795E-3</v>
      </c>
      <c r="B53">
        <v>3.9403381977630802E-5</v>
      </c>
      <c r="G53" s="3">
        <v>1.92E-9</v>
      </c>
      <c r="H53" s="4">
        <v>10170000000</v>
      </c>
    </row>
    <row r="54" spans="1:8">
      <c r="A54">
        <v>9.4394742900581006E-3</v>
      </c>
      <c r="B54">
        <v>5.0090095654715001E-5</v>
      </c>
      <c r="G54" s="3">
        <v>2.0200000000000001E-9</v>
      </c>
      <c r="H54" s="4">
        <v>13094000000</v>
      </c>
    </row>
    <row r="55" spans="1:8">
      <c r="A55">
        <v>1.09827174844935E-2</v>
      </c>
      <c r="B55">
        <v>4.1482603454759497E-5</v>
      </c>
      <c r="G55" s="3">
        <v>2.0799999999999998E-9</v>
      </c>
      <c r="H55" s="4">
        <v>11064000000</v>
      </c>
    </row>
    <row r="56" spans="1:8">
      <c r="A56">
        <v>1.2778262818220599E-2</v>
      </c>
      <c r="B56">
        <v>2.2767749225968302E-5</v>
      </c>
      <c r="G56" s="3">
        <v>2.1900000000000001E-9</v>
      </c>
      <c r="H56" s="4">
        <v>14007000000</v>
      </c>
    </row>
    <row r="57" spans="1:8">
      <c r="A57">
        <v>1.53761497209155E-2</v>
      </c>
      <c r="B57">
        <v>1.63455486935448E-5</v>
      </c>
      <c r="G57" s="3">
        <v>2.2499999999999999E-9</v>
      </c>
      <c r="H57" s="4">
        <v>14733000000</v>
      </c>
    </row>
    <row r="58" spans="1:8">
      <c r="A58">
        <v>1.7889969631248299E-2</v>
      </c>
      <c r="B58">
        <v>2.0778675750555101E-5</v>
      </c>
      <c r="G58" s="3">
        <v>2.3800000000000001E-9</v>
      </c>
      <c r="H58" s="4">
        <v>14487000000</v>
      </c>
    </row>
    <row r="59" spans="1:8">
      <c r="A59">
        <v>2.1167935175629E-2</v>
      </c>
      <c r="B59">
        <v>2.8942661247167599E-5</v>
      </c>
      <c r="G59" s="3">
        <v>2.5099999999999998E-9</v>
      </c>
      <c r="H59" s="4">
        <v>25260000000</v>
      </c>
    </row>
    <row r="60" spans="1:8">
      <c r="A60">
        <v>2.5046519856409901E-2</v>
      </c>
      <c r="B60">
        <v>3.5349811050301101E-5</v>
      </c>
      <c r="G60" s="3">
        <v>2.7200000000000001E-9</v>
      </c>
      <c r="H60" s="4">
        <v>25690000000</v>
      </c>
    </row>
    <row r="61" spans="1:8">
      <c r="A61">
        <v>2.9635774661658499E-2</v>
      </c>
      <c r="B61">
        <v>2.81275246298525E-5</v>
      </c>
      <c r="G61" s="3">
        <v>2.7999999999999998E-9</v>
      </c>
      <c r="H61" s="4">
        <v>15497000000</v>
      </c>
    </row>
    <row r="62" spans="1:8">
      <c r="A62">
        <v>3.4480875792618097E-2</v>
      </c>
      <c r="B62">
        <v>3.5349811050301101E-5</v>
      </c>
      <c r="G62" s="3">
        <v>3.0399999999999998E-9</v>
      </c>
      <c r="H62" s="4">
        <v>35382000000</v>
      </c>
    </row>
    <row r="63" spans="1:8">
      <c r="A63">
        <v>4.0798780468702597E-2</v>
      </c>
      <c r="B63">
        <v>3.9856235645357603E-5</v>
      </c>
      <c r="G63" s="3">
        <v>3.2099999999999999E-9</v>
      </c>
      <c r="H63" s="4">
        <v>63808000000</v>
      </c>
    </row>
    <row r="64" spans="1:8">
      <c r="A64">
        <v>4.8274310018823201E-2</v>
      </c>
      <c r="B64">
        <v>3.2261522839500503E-5</v>
      </c>
      <c r="G64" s="3">
        <v>3.3799999999999999E-9</v>
      </c>
      <c r="H64" s="4">
        <v>54831000000</v>
      </c>
    </row>
    <row r="65" spans="1:8">
      <c r="A65">
        <v>5.7119575169192902E-2</v>
      </c>
      <c r="B65">
        <v>5.6475624525178897E-5</v>
      </c>
      <c r="G65" s="3">
        <v>3.5699999999999999E-9</v>
      </c>
      <c r="H65" s="4">
        <v>75518000000</v>
      </c>
    </row>
    <row r="66" spans="1:8">
      <c r="A66">
        <v>6.7585551533246094E-2</v>
      </c>
      <c r="B66">
        <v>2.1626567399515701E-5</v>
      </c>
      <c r="G66" s="3">
        <v>3.77E-9</v>
      </c>
      <c r="H66" s="4">
        <v>48731000000</v>
      </c>
    </row>
    <row r="67" spans="1:8">
      <c r="A67">
        <v>7.8634995521424403E-2</v>
      </c>
      <c r="B67">
        <v>2.8288694346259699E-5</v>
      </c>
      <c r="G67" s="3">
        <v>3.9799999999999999E-9</v>
      </c>
      <c r="H67" s="4">
        <v>52128000000</v>
      </c>
    </row>
    <row r="68" spans="1:8">
      <c r="A68">
        <v>9.3043226011179994E-2</v>
      </c>
      <c r="B68">
        <v>2.0660293005949001E-5</v>
      </c>
      <c r="G68" s="3">
        <v>4.32E-9</v>
      </c>
      <c r="H68" s="4">
        <v>62742000000</v>
      </c>
    </row>
    <row r="69" spans="1:8">
      <c r="A69">
        <v>0.110091465627526</v>
      </c>
      <c r="B69">
        <v>2.3427559370378801E-5</v>
      </c>
      <c r="G69" s="3">
        <v>4.4400000000000004E-9</v>
      </c>
      <c r="H69" s="4">
        <v>68257000000</v>
      </c>
    </row>
    <row r="70" spans="1:8">
      <c r="A70">
        <v>0.13026344123709099</v>
      </c>
      <c r="B70">
        <v>3.5349811050301101E-5</v>
      </c>
      <c r="G70" s="3">
        <v>4.6800000000000004E-9</v>
      </c>
      <c r="H70" s="4">
        <v>80782000000</v>
      </c>
    </row>
    <row r="71" spans="1:8">
      <c r="A71">
        <v>0.15413151261278499</v>
      </c>
      <c r="B71">
        <v>2.3696806720588099E-5</v>
      </c>
      <c r="G71" s="3">
        <v>4.9399999999999999E-9</v>
      </c>
      <c r="H71" s="4">
        <v>76801000000</v>
      </c>
    </row>
    <row r="72" spans="1:8">
      <c r="A72">
        <v>0.179330204889349</v>
      </c>
      <c r="B72">
        <v>2.5670201658881901E-5</v>
      </c>
      <c r="G72" s="3">
        <v>5.2199999999999998E-9</v>
      </c>
      <c r="H72" s="4">
        <v>84971000000</v>
      </c>
    </row>
    <row r="73" spans="1:8">
      <c r="A73">
        <v>0.212188742092634</v>
      </c>
      <c r="B73">
        <v>2.20004600180608E-5</v>
      </c>
      <c r="G73" s="3">
        <v>5.3599999999999997E-9</v>
      </c>
      <c r="H73" s="4">
        <v>79433000000</v>
      </c>
    </row>
    <row r="74" spans="1:8">
      <c r="A74">
        <v>0.25106792410478401</v>
      </c>
      <c r="B74">
        <v>1.92912247826695E-5</v>
      </c>
      <c r="G74" s="3">
        <v>5.8200000000000002E-9</v>
      </c>
      <c r="H74" s="4">
        <v>79433000000</v>
      </c>
    </row>
    <row r="75" spans="1:8">
      <c r="A75">
        <v>0.29707090910019401</v>
      </c>
      <c r="B75">
        <v>1.9964026559128199E-5</v>
      </c>
      <c r="G75" s="3">
        <v>5.9799999999999996E-9</v>
      </c>
      <c r="H75" s="4">
        <v>83551000000</v>
      </c>
    </row>
    <row r="76" spans="1:8">
      <c r="A76">
        <v>0.35150298608747799</v>
      </c>
      <c r="B76">
        <v>1.8641096900631101E-5</v>
      </c>
      <c r="G76" s="3">
        <v>6.3099999999999999E-9</v>
      </c>
      <c r="H76" s="4">
        <v>111260000000</v>
      </c>
    </row>
    <row r="77" spans="1:8">
      <c r="A77">
        <v>0.40896959645523401</v>
      </c>
      <c r="B77">
        <v>1.8963374976664798E-5</v>
      </c>
      <c r="G77" s="3">
        <v>6.48E-9</v>
      </c>
      <c r="H77" s="4">
        <v>127310000000</v>
      </c>
    </row>
    <row r="78" spans="1:8">
      <c r="A78">
        <v>0.48390478491625299</v>
      </c>
      <c r="B78">
        <v>2.67176962093043E-5</v>
      </c>
      <c r="G78" s="3">
        <v>6.8400000000000004E-9</v>
      </c>
      <c r="H78" s="4">
        <v>119020000000</v>
      </c>
    </row>
    <row r="79" spans="1:8">
      <c r="A79">
        <v>0.56301753453868397</v>
      </c>
      <c r="B79">
        <v>3.0469895709035099E-5</v>
      </c>
      <c r="G79" s="3">
        <v>7.2200000000000003E-9</v>
      </c>
      <c r="H79" s="4">
        <v>127310000000</v>
      </c>
    </row>
    <row r="80" spans="1:8">
      <c r="A80">
        <v>0.67748191046934703</v>
      </c>
      <c r="B80">
        <v>3.4749049365871697E-5</v>
      </c>
      <c r="G80" s="3">
        <v>7.6299999999999995E-9</v>
      </c>
      <c r="H80" s="4">
        <v>169540000000</v>
      </c>
    </row>
    <row r="81" spans="1:8">
      <c r="A81">
        <v>0.80161640623622099</v>
      </c>
      <c r="B81">
        <v>3.5960959050559699E-5</v>
      </c>
      <c r="G81" s="3">
        <v>8.0499999999999993E-9</v>
      </c>
      <c r="H81" s="4">
        <v>197300000000</v>
      </c>
    </row>
    <row r="82" spans="1:8">
      <c r="A82">
        <v>0.93267127491410096</v>
      </c>
      <c r="B82">
        <v>2.9443038732020299E-5</v>
      </c>
      <c r="G82" s="3">
        <v>8.2700000000000006E-9</v>
      </c>
      <c r="H82" s="4">
        <v>190760000000</v>
      </c>
    </row>
    <row r="83" spans="1:8">
      <c r="A83">
        <v>1.10356392405879</v>
      </c>
      <c r="B83">
        <v>3.3007332025731301E-5</v>
      </c>
      <c r="G83" s="3">
        <v>8.7299999999999994E-9</v>
      </c>
      <c r="H83" s="4">
        <v>190760000000</v>
      </c>
    </row>
    <row r="84" spans="1:8">
      <c r="A84">
        <v>1.3057691034777399</v>
      </c>
      <c r="B84">
        <v>2.9108501667420001E-5</v>
      </c>
      <c r="G84" s="3">
        <v>8.9700000000000003E-9</v>
      </c>
      <c r="H84" s="4">
        <v>221990000000</v>
      </c>
    </row>
    <row r="85" spans="1:8">
      <c r="A85">
        <v>1.5450241843047401</v>
      </c>
      <c r="B85">
        <v>2.2253306055908802E-5</v>
      </c>
      <c r="G85" s="3">
        <v>9.4699999999999998E-9</v>
      </c>
      <c r="H85" s="4">
        <v>221990000000</v>
      </c>
    </row>
    <row r="86" spans="1:8">
      <c r="A86">
        <v>1.8281177918276701</v>
      </c>
      <c r="B86">
        <v>2.1380842478217199E-5</v>
      </c>
      <c r="G86" s="3">
        <v>1E-8</v>
      </c>
      <c r="H86" s="4">
        <v>233500000000</v>
      </c>
    </row>
    <row r="87" spans="1:8">
      <c r="A87">
        <v>2.12699358238264</v>
      </c>
      <c r="B87">
        <v>2.1380842478217199E-5</v>
      </c>
      <c r="G87" s="3">
        <v>1.03E-8</v>
      </c>
      <c r="H87" s="4">
        <v>316230000000</v>
      </c>
    </row>
    <row r="88" spans="1:8">
      <c r="A88">
        <v>2.5167210005885701</v>
      </c>
      <c r="B88">
        <v>1.63455486935448E-5</v>
      </c>
      <c r="G88" s="3">
        <v>1.0800000000000001E-8</v>
      </c>
      <c r="H88" s="4">
        <v>560760000000</v>
      </c>
    </row>
    <row r="89" spans="1:8">
      <c r="A89">
        <v>2.9778578775533502</v>
      </c>
      <c r="B89">
        <v>1.39290210765209E-5</v>
      </c>
      <c r="G89" s="3">
        <v>1.15E-8</v>
      </c>
      <c r="H89" s="4">
        <v>316230000000</v>
      </c>
    </row>
    <row r="90" spans="1:8">
      <c r="A90">
        <v>3.46470267020988</v>
      </c>
      <c r="B90">
        <v>1.48325520454374E-5</v>
      </c>
      <c r="G90" s="3">
        <v>1.2100000000000001E-8</v>
      </c>
      <c r="H90" s="4">
        <v>310940000000</v>
      </c>
    </row>
    <row r="91" spans="1:8">
      <c r="A91">
        <v>4.1690946377812397</v>
      </c>
      <c r="B91">
        <v>1.0832768297248799E-5</v>
      </c>
      <c r="G91" s="3">
        <v>1.28E-8</v>
      </c>
      <c r="H91" s="4">
        <v>490050000000</v>
      </c>
    </row>
    <row r="92" spans="1:8">
      <c r="A92">
        <v>4.8506926515063604</v>
      </c>
      <c r="B92">
        <v>9.5532002949352394E-6</v>
      </c>
      <c r="G92" s="3">
        <v>1.35E-8</v>
      </c>
      <c r="H92" s="4">
        <v>506850000000</v>
      </c>
    </row>
    <row r="93" spans="1:8">
      <c r="A93">
        <v>5.7394813809318901</v>
      </c>
      <c r="B93">
        <v>1.27849711354953E-5</v>
      </c>
      <c r="G93" s="3">
        <v>1.42E-8</v>
      </c>
      <c r="H93" s="4">
        <v>524220000000</v>
      </c>
    </row>
    <row r="94" spans="1:8">
      <c r="A94">
        <v>6.7911221940301498</v>
      </c>
      <c r="B94">
        <v>1.3306672825637801E-5</v>
      </c>
      <c r="G94" s="3">
        <v>1.4999999999999999E-8</v>
      </c>
      <c r="H94" s="4">
        <v>551400000000</v>
      </c>
    </row>
    <row r="95" spans="1:8">
      <c r="A95">
        <v>7.9013909215539204</v>
      </c>
      <c r="B95">
        <v>1.5437807027182899E-5</v>
      </c>
      <c r="G95" s="3">
        <v>1.5799999999999999E-8</v>
      </c>
      <c r="H95" s="4">
        <v>746740000000</v>
      </c>
    </row>
    <row r="96" spans="1:8">
      <c r="A96">
        <v>9.3491567773603492</v>
      </c>
      <c r="B96">
        <v>1.9181316520757E-5</v>
      </c>
      <c r="G96" s="3">
        <v>1.6700000000000001E-8</v>
      </c>
      <c r="H96" s="4">
        <v>798800000000</v>
      </c>
    </row>
    <row r="97" spans="1:8">
      <c r="A97">
        <v>11.062195671047</v>
      </c>
      <c r="B97">
        <v>3.1174286764483697E-5</v>
      </c>
      <c r="G97" s="3">
        <v>1.77E-8</v>
      </c>
      <c r="H97" s="4">
        <v>826180000000</v>
      </c>
    </row>
    <row r="98" spans="1:8">
      <c r="A98">
        <v>14.1</v>
      </c>
      <c r="B98">
        <v>5.2432791219996797E-5</v>
      </c>
      <c r="G98" s="3">
        <v>1.8600000000000001E-8</v>
      </c>
      <c r="H98" s="4">
        <v>812370000000</v>
      </c>
    </row>
    <row r="99" spans="1:8">
      <c r="G99" s="3">
        <v>1.9700000000000001E-8</v>
      </c>
      <c r="H99" s="4">
        <v>854490000000</v>
      </c>
    </row>
    <row r="100" spans="1:8">
      <c r="G100" s="3">
        <v>2.0800000000000001E-8</v>
      </c>
      <c r="H100" s="4">
        <v>914060000000</v>
      </c>
    </row>
    <row r="101" spans="1:8">
      <c r="G101" s="3">
        <v>2.1900000000000001E-8</v>
      </c>
      <c r="H101" s="4">
        <v>914060000000</v>
      </c>
    </row>
    <row r="102" spans="1:8">
      <c r="G102" s="3">
        <v>2.3199999999999999E-8</v>
      </c>
      <c r="H102" s="4">
        <v>1011300000000</v>
      </c>
    </row>
    <row r="103" spans="1:8">
      <c r="G103" s="3">
        <v>2.3800000000000001E-8</v>
      </c>
      <c r="H103" s="4">
        <v>1258900000000</v>
      </c>
    </row>
    <row r="104" spans="1:8">
      <c r="G104" s="3">
        <v>2.51E-8</v>
      </c>
      <c r="H104" s="4">
        <v>1416500000000</v>
      </c>
    </row>
    <row r="105" spans="1:8">
      <c r="G105" s="3">
        <v>2.7199999999999999E-8</v>
      </c>
      <c r="H105" s="4">
        <v>1416500000000</v>
      </c>
    </row>
    <row r="106" spans="1:8">
      <c r="G106" s="3">
        <v>2.7999999999999999E-8</v>
      </c>
      <c r="H106" s="4">
        <v>945390000000</v>
      </c>
    </row>
    <row r="107" spans="1:8">
      <c r="G107" s="3">
        <v>3.0400000000000001E-8</v>
      </c>
      <c r="H107" s="4">
        <v>1918300000000</v>
      </c>
    </row>
    <row r="108" spans="1:8">
      <c r="G108" s="3">
        <v>3.2100000000000003E-8</v>
      </c>
      <c r="H108" s="4">
        <v>1854800000000</v>
      </c>
    </row>
    <row r="109" spans="1:8">
      <c r="G109" s="3">
        <v>3.3799999999999998E-8</v>
      </c>
      <c r="H109" s="4">
        <v>1918300000000</v>
      </c>
    </row>
    <row r="110" spans="1:8">
      <c r="G110" s="3">
        <v>3.5700000000000002E-8</v>
      </c>
      <c r="H110" s="4">
        <v>1918300000000</v>
      </c>
    </row>
    <row r="111" spans="1:8">
      <c r="G111" s="3">
        <v>3.77E-8</v>
      </c>
      <c r="H111" s="4">
        <v>1918300000000</v>
      </c>
    </row>
    <row r="112" spans="1:8">
      <c r="G112" s="3">
        <v>3.9799999999999999E-8</v>
      </c>
      <c r="H112" s="4">
        <v>1950900000000</v>
      </c>
    </row>
    <row r="113" spans="7:8">
      <c r="G113" s="3">
        <v>4.1999999999999999E-8</v>
      </c>
      <c r="H113" s="4">
        <v>2270400000000</v>
      </c>
    </row>
    <row r="114" spans="7:8">
      <c r="G114" s="3">
        <v>4.4400000000000001E-8</v>
      </c>
      <c r="H114" s="4">
        <v>2348200000000</v>
      </c>
    </row>
    <row r="115" spans="7:8">
      <c r="G115" s="3">
        <v>4.6800000000000002E-8</v>
      </c>
      <c r="H115" s="4">
        <v>2348200000000</v>
      </c>
    </row>
    <row r="116" spans="7:8">
      <c r="G116" s="3">
        <v>4.9399999999999999E-8</v>
      </c>
      <c r="H116" s="4">
        <v>2232400000000</v>
      </c>
    </row>
    <row r="117" spans="7:8">
      <c r="G117" s="3">
        <v>5.2199999999999998E-8</v>
      </c>
      <c r="H117" s="4">
        <v>2195100000000</v>
      </c>
    </row>
    <row r="118" spans="7:8">
      <c r="G118" s="3">
        <v>5.5099999999999997E-8</v>
      </c>
      <c r="H118" s="4">
        <v>2087000000000</v>
      </c>
    </row>
    <row r="119" spans="7:8">
      <c r="G119" s="3">
        <v>5.6599999999999997E-8</v>
      </c>
      <c r="H119" s="4">
        <v>1984100000000</v>
      </c>
    </row>
    <row r="120" spans="7:8">
      <c r="G120" s="3">
        <v>5.9800000000000006E-8</v>
      </c>
      <c r="H120" s="4">
        <v>1918300000000</v>
      </c>
    </row>
    <row r="121" spans="7:8">
      <c r="G121" s="3">
        <v>6.3100000000000003E-8</v>
      </c>
      <c r="H121" s="4">
        <v>2232400000000</v>
      </c>
    </row>
    <row r="122" spans="7:8">
      <c r="G122" s="3">
        <v>6.4799999999999998E-8</v>
      </c>
      <c r="H122" s="4">
        <v>2087000000000</v>
      </c>
    </row>
    <row r="123" spans="7:8">
      <c r="G123" s="3">
        <v>6.8400000000000004E-8</v>
      </c>
      <c r="H123" s="4">
        <v>1984100000000</v>
      </c>
    </row>
    <row r="124" spans="7:8">
      <c r="G124" s="3">
        <v>7.2199999999999998E-8</v>
      </c>
      <c r="H124" s="4">
        <v>1854800000000</v>
      </c>
    </row>
    <row r="125" spans="7:8">
      <c r="G125" s="3">
        <v>7.6300000000000002E-8</v>
      </c>
      <c r="H125" s="4">
        <v>2348200000000</v>
      </c>
    </row>
    <row r="126" spans="7:8">
      <c r="G126" s="3">
        <v>8.05E-8</v>
      </c>
      <c r="H126" s="4">
        <v>2158500000000</v>
      </c>
    </row>
    <row r="127" spans="7:8">
      <c r="G127" s="3">
        <v>8.2700000000000006E-8</v>
      </c>
      <c r="H127" s="4">
        <v>2232400000000</v>
      </c>
    </row>
    <row r="128" spans="7:8">
      <c r="G128" s="3">
        <v>8.7299999999999994E-8</v>
      </c>
      <c r="H128" s="4">
        <v>1984100000000</v>
      </c>
    </row>
    <row r="129" spans="7:8">
      <c r="G129" s="3">
        <v>9.2200000000000005E-8</v>
      </c>
      <c r="H129" s="4">
        <v>1823800000000</v>
      </c>
    </row>
    <row r="130" spans="7:8">
      <c r="G130" s="3">
        <v>9.4699999999999994E-8</v>
      </c>
      <c r="H130" s="4">
        <v>1676400000000</v>
      </c>
    </row>
    <row r="131" spans="7:8">
      <c r="G131" s="3">
        <v>9.9999999999999995E-8</v>
      </c>
      <c r="H131" s="4">
        <v>1567200000000</v>
      </c>
    </row>
    <row r="132" spans="7:8">
      <c r="G132" s="3">
        <v>1.06E-7</v>
      </c>
      <c r="H132" s="4">
        <v>1793300000000</v>
      </c>
    </row>
    <row r="133" spans="7:8">
      <c r="G133" s="3">
        <v>1.11E-7</v>
      </c>
      <c r="H133" s="4">
        <v>1648400000000</v>
      </c>
    </row>
    <row r="134" spans="7:8">
      <c r="G134" s="3">
        <v>1.15E-7</v>
      </c>
      <c r="H134" s="4">
        <v>1489900000000</v>
      </c>
    </row>
    <row r="135" spans="7:8">
      <c r="G135" s="3">
        <v>1.2100000000000001E-7</v>
      </c>
      <c r="H135" s="4">
        <v>1369600000000</v>
      </c>
    </row>
    <row r="136" spans="7:8">
      <c r="G136" s="3">
        <v>1.2800000000000001E-7</v>
      </c>
      <c r="H136" s="4">
        <v>1823800000000</v>
      </c>
    </row>
    <row r="137" spans="7:8">
      <c r="G137" s="3">
        <v>1.35E-7</v>
      </c>
      <c r="H137" s="4">
        <v>1676400000000</v>
      </c>
    </row>
    <row r="138" spans="7:8">
      <c r="G138" s="3">
        <v>1.42E-7</v>
      </c>
      <c r="H138" s="4">
        <v>1515300000000</v>
      </c>
    </row>
    <row r="139" spans="7:8">
      <c r="G139" s="3">
        <v>1.4999999999999999E-7</v>
      </c>
      <c r="H139" s="4">
        <v>1346700000000</v>
      </c>
    </row>
    <row r="140" spans="7:8">
      <c r="G140" s="3">
        <v>1.6299999999999999E-7</v>
      </c>
      <c r="H140" s="4">
        <v>1567200000000</v>
      </c>
    </row>
    <row r="141" spans="7:8">
      <c r="G141" s="3">
        <v>1.67E-7</v>
      </c>
      <c r="H141" s="4">
        <v>1369600000000</v>
      </c>
    </row>
    <row r="142" spans="7:8">
      <c r="G142" s="3">
        <v>1.8099999999999999E-7</v>
      </c>
      <c r="H142" s="4">
        <v>1237900000000</v>
      </c>
    </row>
    <row r="143" spans="7:8">
      <c r="G143" s="3">
        <v>1.86E-7</v>
      </c>
      <c r="H143" s="4">
        <v>1137900000000</v>
      </c>
    </row>
    <row r="144" spans="7:8">
      <c r="G144" s="3">
        <v>1.97E-7</v>
      </c>
      <c r="H144" s="4">
        <v>1011300000000</v>
      </c>
    </row>
    <row r="145" spans="7:8">
      <c r="G145" s="3">
        <v>2.0800000000000001E-7</v>
      </c>
      <c r="H145" s="4">
        <v>929590000000</v>
      </c>
    </row>
    <row r="146" spans="7:8">
      <c r="G146" s="3">
        <v>2.1899999999999999E-7</v>
      </c>
      <c r="H146" s="4">
        <v>869010000000</v>
      </c>
    </row>
    <row r="147" spans="7:8">
      <c r="G147" s="3">
        <v>2.3200000000000001E-7</v>
      </c>
      <c r="H147" s="4">
        <v>772330000000</v>
      </c>
    </row>
    <row r="148" spans="7:8">
      <c r="G148" s="3">
        <v>2.3799999999999999E-7</v>
      </c>
      <c r="H148" s="4">
        <v>722000000000</v>
      </c>
    </row>
    <row r="149" spans="7:8">
      <c r="G149" s="3">
        <v>2.5800000000000001E-7</v>
      </c>
      <c r="H149" s="4">
        <v>1028500000000</v>
      </c>
    </row>
    <row r="150" spans="7:8">
      <c r="G150" s="3">
        <v>2.72E-7</v>
      </c>
      <c r="H150" s="4">
        <v>945390000000</v>
      </c>
    </row>
    <row r="151" spans="7:8">
      <c r="G151" s="3">
        <v>2.8000000000000002E-7</v>
      </c>
      <c r="H151" s="4">
        <v>589840000000</v>
      </c>
    </row>
    <row r="152" spans="7:8">
      <c r="G152" s="3">
        <v>2.96E-7</v>
      </c>
      <c r="H152" s="4">
        <v>1137900000000</v>
      </c>
    </row>
    <row r="153" spans="7:8">
      <c r="G153" s="3">
        <v>3.2099999999999998E-7</v>
      </c>
      <c r="H153" s="4">
        <v>1046000000000</v>
      </c>
    </row>
    <row r="154" spans="7:8">
      <c r="G154" s="3">
        <v>3.3799999999999998E-7</v>
      </c>
      <c r="H154" s="4">
        <v>945390000000</v>
      </c>
    </row>
    <row r="155" spans="7:8">
      <c r="G155" s="3">
        <v>3.6699999999999999E-7</v>
      </c>
      <c r="H155" s="4">
        <v>883770000000</v>
      </c>
    </row>
    <row r="156" spans="7:8">
      <c r="G156" s="3">
        <v>3.77E-7</v>
      </c>
      <c r="H156" s="4">
        <v>826180000000</v>
      </c>
    </row>
    <row r="157" spans="7:8">
      <c r="G157" s="3">
        <v>3.9799999999999999E-7</v>
      </c>
      <c r="H157" s="4">
        <v>772330000000</v>
      </c>
    </row>
    <row r="158" spans="7:8">
      <c r="G158" s="3">
        <v>4.2E-7</v>
      </c>
      <c r="H158" s="4">
        <v>914060000000</v>
      </c>
    </row>
    <row r="159" spans="7:8">
      <c r="G159" s="3">
        <v>4.5600000000000001E-7</v>
      </c>
      <c r="H159" s="4">
        <v>883770000000</v>
      </c>
    </row>
    <row r="160" spans="7:8">
      <c r="G160" s="3">
        <v>4.8100000000000003E-7</v>
      </c>
      <c r="H160" s="4">
        <v>840210000000</v>
      </c>
    </row>
    <row r="161" spans="7:8">
      <c r="G161" s="3">
        <v>4.9399999999999995E-7</v>
      </c>
      <c r="H161" s="4">
        <v>812370000000</v>
      </c>
    </row>
    <row r="162" spans="7:8">
      <c r="G162" s="3">
        <v>5.2200000000000004E-7</v>
      </c>
      <c r="H162" s="4">
        <v>759430000000</v>
      </c>
    </row>
    <row r="163" spans="7:8">
      <c r="G163" s="3">
        <v>5.51E-7</v>
      </c>
      <c r="H163" s="4">
        <v>698080000000</v>
      </c>
    </row>
    <row r="164" spans="7:8">
      <c r="G164" s="3">
        <v>5.82E-7</v>
      </c>
      <c r="H164" s="4">
        <v>674940000000</v>
      </c>
    </row>
    <row r="165" spans="7:8">
      <c r="G165" s="3">
        <v>5.9800000000000003E-7</v>
      </c>
      <c r="H165" s="4">
        <v>652580000000</v>
      </c>
    </row>
    <row r="166" spans="7:8">
      <c r="G166" s="3">
        <v>6.3099999999999997E-7</v>
      </c>
      <c r="H166" s="4">
        <v>734270000000</v>
      </c>
    </row>
    <row r="167" spans="7:8">
      <c r="G167" s="3">
        <v>6.6599999999999996E-7</v>
      </c>
      <c r="H167" s="4">
        <v>698080000000</v>
      </c>
    </row>
    <row r="168" spans="7:8">
      <c r="G168" s="3">
        <v>7.0299999999999998E-7</v>
      </c>
      <c r="H168" s="4">
        <v>663670000000</v>
      </c>
    </row>
    <row r="169" spans="7:8">
      <c r="G169" s="3">
        <v>7.2200000000000003E-7</v>
      </c>
      <c r="H169" s="4">
        <v>630960000000</v>
      </c>
    </row>
    <row r="170" spans="7:8">
      <c r="G170" s="3">
        <v>7.6300000000000004E-7</v>
      </c>
      <c r="H170" s="4">
        <v>826180000000</v>
      </c>
    </row>
    <row r="171" spans="7:8">
      <c r="G171" s="3">
        <v>7.8400000000000003E-7</v>
      </c>
      <c r="H171" s="4">
        <v>772330000000</v>
      </c>
    </row>
    <row r="172" spans="7:8">
      <c r="G172" s="3">
        <v>8.5000000000000001E-7</v>
      </c>
      <c r="H172" s="4">
        <v>722000000000</v>
      </c>
    </row>
    <row r="173" spans="7:8">
      <c r="G173" s="3">
        <v>8.7300000000000005E-7</v>
      </c>
      <c r="H173" s="4">
        <v>674940000000</v>
      </c>
    </row>
    <row r="174" spans="7:8">
      <c r="G174" s="3">
        <v>9.2200000000000002E-7</v>
      </c>
      <c r="H174" s="4">
        <v>652580000000</v>
      </c>
    </row>
    <row r="175" spans="7:8">
      <c r="G175" s="3">
        <v>9.47E-7</v>
      </c>
      <c r="H175" s="4">
        <v>610050000000</v>
      </c>
    </row>
    <row r="176" spans="7:8">
      <c r="G176" s="4">
        <v>9.9999999999999995E-7</v>
      </c>
      <c r="H176" s="4">
        <v>599860000000</v>
      </c>
    </row>
    <row r="177" spans="7:8">
      <c r="G177" s="4">
        <v>1.0274999999999999E-6</v>
      </c>
      <c r="H177" s="4">
        <v>686410000000</v>
      </c>
    </row>
    <row r="178" spans="7:8">
      <c r="G178" s="4">
        <v>1.1144000000000001E-6</v>
      </c>
      <c r="H178" s="4">
        <v>686410000000</v>
      </c>
    </row>
    <row r="179" spans="7:8">
      <c r="G179" s="4">
        <v>1.145E-6</v>
      </c>
      <c r="H179" s="4">
        <v>630960000000</v>
      </c>
    </row>
    <row r="180" spans="7:8">
      <c r="G180" s="4">
        <v>1.1765000000000001E-6</v>
      </c>
      <c r="H180" s="4">
        <v>570290000000</v>
      </c>
    </row>
    <row r="181" spans="7:8">
      <c r="G181" s="4">
        <v>1.2760999999999999E-6</v>
      </c>
      <c r="H181" s="4">
        <v>869010000000</v>
      </c>
    </row>
    <row r="182" spans="7:8">
      <c r="G182" s="4">
        <v>1.3471E-6</v>
      </c>
      <c r="H182" s="4">
        <v>812370000000</v>
      </c>
    </row>
    <row r="183" spans="7:8">
      <c r="G183" s="4">
        <v>1.4220999999999999E-6</v>
      </c>
      <c r="H183" s="4">
        <v>772330000000</v>
      </c>
    </row>
    <row r="184" spans="7:8">
      <c r="G184" s="4">
        <v>1.5012999999999999E-6</v>
      </c>
      <c r="H184" s="4">
        <v>734270000000</v>
      </c>
    </row>
    <row r="185" spans="7:8">
      <c r="G185" s="4">
        <v>1.5849000000000001E-6</v>
      </c>
      <c r="H185" s="4">
        <v>898790000000</v>
      </c>
    </row>
    <row r="186" spans="7:8">
      <c r="G186" s="4">
        <v>1.7191E-6</v>
      </c>
      <c r="H186" s="4">
        <v>854490000000</v>
      </c>
    </row>
    <row r="187" spans="7:8">
      <c r="G187" s="4">
        <v>1.7662999999999999E-6</v>
      </c>
      <c r="H187" s="4">
        <v>785460000000</v>
      </c>
    </row>
    <row r="188" spans="7:8">
      <c r="G188" s="4">
        <v>1.9157999999999999E-6</v>
      </c>
      <c r="H188" s="4">
        <v>772330000000</v>
      </c>
    </row>
    <row r="189" spans="7:8">
      <c r="G189" s="4">
        <v>1.9684000000000001E-6</v>
      </c>
      <c r="H189" s="4">
        <v>709940000000</v>
      </c>
    </row>
    <row r="190" spans="7:8">
      <c r="G190" s="4">
        <v>2.1351000000000001E-6</v>
      </c>
      <c r="H190" s="4">
        <v>698080000000</v>
      </c>
    </row>
    <row r="191" spans="7:8">
      <c r="G191" s="4">
        <v>2.1936999999999999E-6</v>
      </c>
      <c r="H191" s="4">
        <v>663670000000</v>
      </c>
    </row>
    <row r="192" spans="7:8">
      <c r="G192" s="4">
        <v>2.3157999999999999E-6</v>
      </c>
      <c r="H192" s="4">
        <v>630960000000</v>
      </c>
    </row>
    <row r="193" spans="7:8">
      <c r="G193" s="4">
        <v>2.3794E-6</v>
      </c>
      <c r="H193" s="4">
        <v>589840000000</v>
      </c>
    </row>
    <row r="194" spans="7:8">
      <c r="G194" s="4">
        <v>2.5809000000000001E-6</v>
      </c>
      <c r="H194" s="4">
        <v>854490000000</v>
      </c>
    </row>
    <row r="195" spans="7:8">
      <c r="G195" s="4">
        <v>2.7244999999999999E-6</v>
      </c>
      <c r="H195" s="4">
        <v>798800000000</v>
      </c>
    </row>
    <row r="196" spans="7:8">
      <c r="G196" s="4">
        <v>2.7993999999999998E-6</v>
      </c>
      <c r="H196" s="4">
        <v>515460000000</v>
      </c>
    </row>
    <row r="197" spans="7:8">
      <c r="G197" s="4">
        <v>2.9552000000000001E-6</v>
      </c>
      <c r="H197" s="4">
        <v>945390000000</v>
      </c>
    </row>
    <row r="198" spans="7:8">
      <c r="G198" s="4">
        <v>3.2053999999999998E-6</v>
      </c>
      <c r="H198" s="4">
        <v>883770000000</v>
      </c>
    </row>
    <row r="199" spans="7:8">
      <c r="G199" s="4">
        <v>3.3838999999999999E-6</v>
      </c>
      <c r="H199" s="4">
        <v>854490000000</v>
      </c>
    </row>
    <row r="200" spans="7:8">
      <c r="G200" s="4">
        <v>3.6702999999999998E-6</v>
      </c>
      <c r="H200" s="4">
        <v>785460000000</v>
      </c>
    </row>
    <row r="201" spans="7:8">
      <c r="G201" s="4">
        <v>3.7711000000000002E-6</v>
      </c>
      <c r="H201" s="4">
        <v>722000000000</v>
      </c>
    </row>
    <row r="202" spans="7:8">
      <c r="G202" s="4">
        <v>3.9810999999999999E-6</v>
      </c>
      <c r="H202" s="4">
        <v>698080000000</v>
      </c>
    </row>
    <row r="203" spans="7:8">
      <c r="G203" s="4">
        <v>4.3181000000000002E-6</v>
      </c>
      <c r="H203" s="4">
        <v>826180000000</v>
      </c>
    </row>
    <row r="204" spans="7:8">
      <c r="G204" s="4">
        <v>4.5584999999999996E-6</v>
      </c>
      <c r="H204" s="4">
        <v>746740000000</v>
      </c>
    </row>
    <row r="205" spans="7:8">
      <c r="G205" s="4">
        <v>4.8122999999999996E-6</v>
      </c>
      <c r="H205" s="4">
        <v>698080000000</v>
      </c>
    </row>
    <row r="206" spans="7:8">
      <c r="G206" s="4">
        <v>5.0802000000000001E-6</v>
      </c>
      <c r="H206" s="4">
        <v>663670000000</v>
      </c>
    </row>
    <row r="207" spans="7:8">
      <c r="G207" s="4">
        <v>5.2197000000000002E-6</v>
      </c>
      <c r="H207" s="4">
        <v>630960000000</v>
      </c>
    </row>
    <row r="208" spans="7:8">
      <c r="G208" s="4">
        <v>5.5103000000000004E-6</v>
      </c>
      <c r="H208" s="4">
        <v>551400000000</v>
      </c>
    </row>
    <row r="209" spans="7:8">
      <c r="G209" s="4">
        <v>5.8170999999999998E-6</v>
      </c>
      <c r="H209" s="4">
        <v>570290000000</v>
      </c>
    </row>
    <row r="210" spans="7:8">
      <c r="G210" s="4">
        <v>5.9768000000000001E-6</v>
      </c>
      <c r="H210" s="4">
        <v>542180000000</v>
      </c>
    </row>
    <row r="211" spans="7:8">
      <c r="G211" s="4">
        <v>6.3095999999999997E-6</v>
      </c>
      <c r="H211" s="4">
        <v>663670000000</v>
      </c>
    </row>
    <row r="212" spans="7:8">
      <c r="G212" s="4">
        <v>6.6607999999999998E-6</v>
      </c>
      <c r="H212" s="4">
        <v>610050000000</v>
      </c>
    </row>
    <row r="213" spans="7:8">
      <c r="G213" s="4">
        <v>6.8437000000000002E-6</v>
      </c>
      <c r="H213" s="4">
        <v>579980000000</v>
      </c>
    </row>
    <row r="214" spans="7:8">
      <c r="G214" s="4">
        <v>7.2247999999999998E-6</v>
      </c>
      <c r="H214" s="4">
        <v>589840000000</v>
      </c>
    </row>
    <row r="215" spans="7:8">
      <c r="G215" s="4">
        <v>7.627E-6</v>
      </c>
      <c r="H215" s="4">
        <v>722000000000</v>
      </c>
    </row>
    <row r="216" spans="7:8">
      <c r="G216" s="4">
        <v>8.0515999999999993E-6</v>
      </c>
      <c r="H216" s="4">
        <v>698080000000</v>
      </c>
    </row>
    <row r="217" spans="7:8">
      <c r="G217" s="4">
        <v>8.4998999999999997E-6</v>
      </c>
      <c r="H217" s="4">
        <v>663670000000</v>
      </c>
    </row>
    <row r="218" spans="7:8">
      <c r="G218" s="4">
        <v>8.7332999999999999E-6</v>
      </c>
      <c r="H218" s="4">
        <v>610050000000</v>
      </c>
    </row>
    <row r="219" spans="7:8">
      <c r="G219" s="4">
        <v>9.2195000000000004E-6</v>
      </c>
      <c r="H219" s="4">
        <v>610050000000</v>
      </c>
    </row>
    <row r="220" spans="7:8">
      <c r="G220" s="4">
        <v>9.7326999999999992E-6</v>
      </c>
      <c r="H220" s="4">
        <v>570290000000</v>
      </c>
    </row>
    <row r="221" spans="7:8">
      <c r="G221" s="4">
        <v>1.0000000000000001E-5</v>
      </c>
      <c r="H221" s="4">
        <v>542180000000</v>
      </c>
    </row>
    <row r="222" spans="7:8">
      <c r="G222" s="4">
        <v>1.0557000000000001E-5</v>
      </c>
      <c r="H222" s="4">
        <v>652580000000</v>
      </c>
    </row>
    <row r="223" spans="7:8">
      <c r="G223" s="4">
        <v>1.0847E-5</v>
      </c>
      <c r="H223" s="4">
        <v>620420000000</v>
      </c>
    </row>
    <row r="224" spans="7:8">
      <c r="G224" s="4">
        <v>1.145E-5</v>
      </c>
      <c r="H224" s="4">
        <v>610050000000</v>
      </c>
    </row>
    <row r="225" spans="7:8">
      <c r="G225" s="4">
        <v>1.2088E-5</v>
      </c>
      <c r="H225" s="4">
        <v>570290000000</v>
      </c>
    </row>
    <row r="226" spans="7:8">
      <c r="G226" s="4">
        <v>1.2761E-5</v>
      </c>
      <c r="H226" s="4">
        <v>840210000000</v>
      </c>
    </row>
    <row r="227" spans="7:8">
      <c r="G227" s="4">
        <v>1.3471E-5</v>
      </c>
      <c r="H227" s="4">
        <v>772330000000</v>
      </c>
    </row>
    <row r="228" spans="7:8">
      <c r="G228" s="4">
        <v>1.4221E-5</v>
      </c>
      <c r="H228" s="4">
        <v>734270000000</v>
      </c>
    </row>
    <row r="229" spans="7:8">
      <c r="G229" s="4">
        <v>1.5013E-5</v>
      </c>
      <c r="H229" s="4">
        <v>674940000000</v>
      </c>
    </row>
    <row r="230" spans="7:8">
      <c r="G230" s="4">
        <v>1.5849E-5</v>
      </c>
      <c r="H230" s="4">
        <v>898790000000</v>
      </c>
    </row>
    <row r="231" spans="7:8">
      <c r="G231" s="4">
        <v>1.7190999999999999E-5</v>
      </c>
      <c r="H231" s="4">
        <v>854490000000</v>
      </c>
    </row>
    <row r="232" spans="7:8">
      <c r="G232" s="4">
        <v>1.8148E-5</v>
      </c>
      <c r="H232" s="4">
        <v>785460000000</v>
      </c>
    </row>
    <row r="233" spans="7:8">
      <c r="G233" s="4">
        <v>1.9157999999999999E-5</v>
      </c>
      <c r="H233" s="4">
        <v>734270000000</v>
      </c>
    </row>
    <row r="234" spans="7:8">
      <c r="G234" s="4">
        <v>1.9684E-5</v>
      </c>
      <c r="H234" s="4">
        <v>686410000000</v>
      </c>
    </row>
    <row r="235" spans="7:8">
      <c r="G235" s="4">
        <v>2.1350999999999999E-5</v>
      </c>
      <c r="H235" s="4">
        <v>663670000000</v>
      </c>
    </row>
    <row r="236" spans="7:8">
      <c r="G236" s="4">
        <v>2.1937E-5</v>
      </c>
      <c r="H236" s="4">
        <v>620420000000</v>
      </c>
    </row>
    <row r="237" spans="7:8">
      <c r="G237" s="4">
        <v>2.3158000000000001E-5</v>
      </c>
      <c r="H237" s="4">
        <v>610050000000</v>
      </c>
    </row>
    <row r="238" spans="7:8">
      <c r="G238" s="4">
        <v>2.3794E-5</v>
      </c>
      <c r="H238" s="4">
        <v>570290000000</v>
      </c>
    </row>
    <row r="239" spans="7:8">
      <c r="G239" s="4">
        <v>2.5809E-5</v>
      </c>
      <c r="H239" s="4">
        <v>840210000000</v>
      </c>
    </row>
    <row r="240" spans="7:8">
      <c r="G240" s="4">
        <v>2.7245000000000001E-5</v>
      </c>
      <c r="H240" s="4">
        <v>798800000000</v>
      </c>
    </row>
    <row r="241" spans="7:8">
      <c r="G241" s="4">
        <v>2.7994E-5</v>
      </c>
      <c r="H241" s="4">
        <v>506850000000</v>
      </c>
    </row>
    <row r="242" spans="7:8">
      <c r="G242" s="4">
        <v>3.0363999999999999E-5</v>
      </c>
      <c r="H242" s="4">
        <v>961450000000</v>
      </c>
    </row>
    <row r="243" spans="7:8">
      <c r="G243" s="4">
        <v>3.2054000000000002E-5</v>
      </c>
      <c r="H243" s="4">
        <v>883770000000</v>
      </c>
    </row>
    <row r="244" spans="7:8">
      <c r="G244" s="4">
        <v>3.3838999999999999E-5</v>
      </c>
      <c r="H244" s="4">
        <v>826180000000</v>
      </c>
    </row>
    <row r="245" spans="7:8">
      <c r="G245" s="4">
        <v>3.5722000000000001E-5</v>
      </c>
      <c r="H245" s="4">
        <v>772330000000</v>
      </c>
    </row>
    <row r="246" spans="7:8">
      <c r="G246" s="4">
        <v>3.8747E-5</v>
      </c>
      <c r="H246" s="4">
        <v>759430000000</v>
      </c>
    </row>
    <row r="247" spans="7:8">
      <c r="G247" s="4">
        <v>3.9811000000000002E-5</v>
      </c>
      <c r="H247" s="4">
        <v>709940000000</v>
      </c>
    </row>
    <row r="248" spans="7:8">
      <c r="G248" s="4">
        <v>4.3180999999999999E-5</v>
      </c>
      <c r="H248" s="4">
        <v>883770000000</v>
      </c>
    </row>
    <row r="249" spans="7:8">
      <c r="G249" s="4">
        <v>4.4366999999999997E-5</v>
      </c>
      <c r="H249" s="4">
        <v>798800000000</v>
      </c>
    </row>
    <row r="250" spans="7:8">
      <c r="G250" s="4">
        <v>4.6836999999999999E-5</v>
      </c>
      <c r="H250" s="4">
        <v>772330000000</v>
      </c>
    </row>
    <row r="251" spans="7:8">
      <c r="G251" s="4">
        <v>4.9444000000000003E-5</v>
      </c>
      <c r="H251" s="4">
        <v>722000000000</v>
      </c>
    </row>
    <row r="252" spans="7:8">
      <c r="G252" s="4">
        <v>5.2197000000000002E-5</v>
      </c>
      <c r="H252" s="4">
        <v>686410000000</v>
      </c>
    </row>
    <row r="253" spans="7:8">
      <c r="G253" s="4">
        <v>5.5102999999999997E-5</v>
      </c>
      <c r="H253" s="4">
        <v>663670000000</v>
      </c>
    </row>
    <row r="254" spans="7:8">
      <c r="G254" s="4">
        <v>5.8171000000000003E-5</v>
      </c>
      <c r="H254" s="4">
        <v>641680000000</v>
      </c>
    </row>
    <row r="255" spans="7:8">
      <c r="G255" s="4">
        <v>5.9768000000000001E-5</v>
      </c>
      <c r="H255" s="4">
        <v>620420000000</v>
      </c>
    </row>
    <row r="256" spans="7:8">
      <c r="G256" s="4">
        <v>6.3095999999999994E-5</v>
      </c>
      <c r="H256" s="4">
        <v>698080000000</v>
      </c>
    </row>
    <row r="257" spans="7:8">
      <c r="G257" s="4">
        <v>6.6607999999999997E-5</v>
      </c>
      <c r="H257" s="4">
        <v>674940000000</v>
      </c>
    </row>
    <row r="258" spans="7:8">
      <c r="G258" s="4">
        <v>6.8436999999999995E-5</v>
      </c>
      <c r="H258" s="4">
        <v>630960000000</v>
      </c>
    </row>
    <row r="259" spans="7:8">
      <c r="G259" s="4">
        <v>7.2248000000000004E-5</v>
      </c>
      <c r="H259" s="4">
        <v>620420000000</v>
      </c>
    </row>
    <row r="260" spans="7:8">
      <c r="G260" s="4">
        <v>7.4231000000000001E-5</v>
      </c>
      <c r="H260" s="4">
        <v>759430000000</v>
      </c>
    </row>
    <row r="261" spans="7:8">
      <c r="G261" s="4">
        <v>8.0516E-5</v>
      </c>
      <c r="H261" s="4">
        <v>746740000000</v>
      </c>
    </row>
    <row r="262" spans="7:8">
      <c r="G262" s="4">
        <v>8.4999000000000004E-5</v>
      </c>
      <c r="H262" s="4">
        <v>709940000000</v>
      </c>
    </row>
    <row r="263" spans="7:8">
      <c r="G263" s="4">
        <v>8.7332999999999999E-5</v>
      </c>
      <c r="H263" s="4">
        <v>663670000000</v>
      </c>
    </row>
    <row r="264" spans="7:8">
      <c r="G264" s="4">
        <v>8.9730999999999999E-5</v>
      </c>
      <c r="H264" s="4">
        <v>620420000000</v>
      </c>
    </row>
    <row r="265" spans="7:8">
      <c r="G265" s="4">
        <v>9.7326999999999998E-5</v>
      </c>
      <c r="H265" s="4">
        <v>620420000000</v>
      </c>
    </row>
    <row r="266" spans="7:8">
      <c r="G266" s="4">
        <v>1.0275E-4</v>
      </c>
      <c r="H266" s="4">
        <v>589840000000</v>
      </c>
    </row>
    <row r="267" spans="7:8">
      <c r="G267" s="4">
        <v>1.0556999999999999E-4</v>
      </c>
      <c r="H267" s="4">
        <v>686410000000</v>
      </c>
    </row>
    <row r="268" spans="7:8">
      <c r="G268" s="4">
        <v>1.1144E-4</v>
      </c>
      <c r="H268" s="4">
        <v>663670000000</v>
      </c>
    </row>
    <row r="269" spans="7:8">
      <c r="G269" s="4">
        <v>1.1765E-4</v>
      </c>
      <c r="H269" s="4">
        <v>641680000000</v>
      </c>
    </row>
    <row r="270" spans="7:8">
      <c r="G270" s="4">
        <v>1.2087999999999999E-4</v>
      </c>
      <c r="H270" s="4">
        <v>610050000000</v>
      </c>
    </row>
    <row r="271" spans="7:8">
      <c r="G271" s="4">
        <v>1.2761000000000001E-4</v>
      </c>
      <c r="H271" s="4">
        <v>869010000000</v>
      </c>
    </row>
    <row r="272" spans="7:8">
      <c r="G272" s="4">
        <v>1.3470999999999999E-4</v>
      </c>
      <c r="H272" s="4">
        <v>812370000000</v>
      </c>
    </row>
    <row r="273" spans="7:8">
      <c r="G273" s="4">
        <v>1.4611999999999999E-4</v>
      </c>
      <c r="H273" s="4">
        <v>785460000000</v>
      </c>
    </row>
    <row r="274" spans="7:8">
      <c r="G274" s="4">
        <v>1.5013E-4</v>
      </c>
      <c r="H274" s="4">
        <v>746740000000</v>
      </c>
    </row>
    <row r="275" spans="7:8">
      <c r="G275" s="4">
        <v>1.5849000000000001E-4</v>
      </c>
      <c r="H275" s="4">
        <v>961450000000</v>
      </c>
    </row>
    <row r="276" spans="7:8">
      <c r="G276" s="4">
        <v>1.7191E-4</v>
      </c>
      <c r="H276" s="4">
        <v>898790000000</v>
      </c>
    </row>
    <row r="277" spans="7:8">
      <c r="G277" s="4">
        <v>1.7662999999999999E-4</v>
      </c>
      <c r="H277" s="4">
        <v>812370000000</v>
      </c>
    </row>
    <row r="278" spans="7:8">
      <c r="G278" s="4">
        <v>1.9158000000000001E-4</v>
      </c>
      <c r="H278" s="4">
        <v>812370000000</v>
      </c>
    </row>
    <row r="279" spans="7:8">
      <c r="G279" s="4">
        <v>2.0225000000000001E-4</v>
      </c>
      <c r="H279" s="4">
        <v>746740000000</v>
      </c>
    </row>
    <row r="280" spans="7:8">
      <c r="G280" s="4">
        <v>2.0780000000000001E-4</v>
      </c>
      <c r="H280" s="4">
        <v>709940000000</v>
      </c>
    </row>
    <row r="281" spans="7:8">
      <c r="G281" s="4">
        <v>2.1937000000000001E-4</v>
      </c>
      <c r="H281" s="4">
        <v>663670000000</v>
      </c>
    </row>
    <row r="282" spans="7:8">
      <c r="G282" s="4">
        <v>2.3158E-4</v>
      </c>
      <c r="H282" s="4">
        <v>641680000000</v>
      </c>
    </row>
    <row r="283" spans="7:8">
      <c r="G283" s="4">
        <v>2.3793999999999999E-4</v>
      </c>
      <c r="H283" s="4">
        <v>610050000000</v>
      </c>
    </row>
    <row r="284" spans="7:8">
      <c r="G284" s="4">
        <v>2.5808999999999999E-4</v>
      </c>
      <c r="H284" s="4">
        <v>898790000000</v>
      </c>
    </row>
    <row r="285" spans="7:8">
      <c r="G285" s="4">
        <v>2.7244999999999998E-4</v>
      </c>
      <c r="H285" s="4">
        <v>826180000000</v>
      </c>
    </row>
    <row r="286" spans="7:8">
      <c r="G286" s="4">
        <v>2.7994000000000001E-4</v>
      </c>
      <c r="H286" s="4">
        <v>542180000000</v>
      </c>
    </row>
    <row r="287" spans="7:8">
      <c r="G287" s="4">
        <v>3.0363999999999999E-4</v>
      </c>
      <c r="H287" s="4">
        <v>1011300000000</v>
      </c>
    </row>
    <row r="288" spans="7:8">
      <c r="G288" s="4">
        <v>3.2054000000000002E-4</v>
      </c>
      <c r="H288" s="4">
        <v>945390000000</v>
      </c>
    </row>
    <row r="289" spans="7:8">
      <c r="G289" s="4">
        <v>3.4768000000000001E-4</v>
      </c>
      <c r="H289" s="4">
        <v>898790000000</v>
      </c>
    </row>
    <row r="290" spans="7:8">
      <c r="G290" s="4">
        <v>3.5722E-4</v>
      </c>
      <c r="H290" s="4">
        <v>812370000000</v>
      </c>
    </row>
    <row r="291" spans="7:8">
      <c r="G291" s="4">
        <v>3.7711E-4</v>
      </c>
      <c r="H291" s="4">
        <v>785460000000</v>
      </c>
    </row>
    <row r="292" spans="7:8">
      <c r="G292" s="4">
        <v>4.0904E-4</v>
      </c>
      <c r="H292" s="4">
        <v>734270000000</v>
      </c>
    </row>
    <row r="293" spans="7:8">
      <c r="G293" s="4">
        <v>4.2026999999999999E-4</v>
      </c>
      <c r="H293" s="4">
        <v>898790000000</v>
      </c>
    </row>
    <row r="294" spans="7:8">
      <c r="G294" s="4">
        <v>4.5584999999999999E-4</v>
      </c>
      <c r="H294" s="4">
        <v>854490000000</v>
      </c>
    </row>
    <row r="295" spans="7:8">
      <c r="G295" s="4">
        <v>4.8123000000000003E-4</v>
      </c>
      <c r="H295" s="4">
        <v>812370000000</v>
      </c>
    </row>
    <row r="296" spans="7:8">
      <c r="G296" s="4">
        <v>4.9443999999999996E-4</v>
      </c>
      <c r="H296" s="4">
        <v>734270000000</v>
      </c>
    </row>
    <row r="297" spans="7:8">
      <c r="G297" s="4">
        <v>5.2196999999999996E-4</v>
      </c>
      <c r="H297" s="4">
        <v>674940000000</v>
      </c>
    </row>
    <row r="298" spans="7:8">
      <c r="G298" s="4">
        <v>5.5102999999999999E-4</v>
      </c>
      <c r="H298" s="4">
        <v>709940000000</v>
      </c>
    </row>
    <row r="299" spans="7:8">
      <c r="G299" s="4">
        <v>5.8171000000000004E-4</v>
      </c>
      <c r="H299" s="4">
        <v>652580000000</v>
      </c>
    </row>
    <row r="300" spans="7:8">
      <c r="G300" s="4">
        <v>6.1408999999999997E-4</v>
      </c>
      <c r="H300" s="4">
        <v>620420000000</v>
      </c>
    </row>
    <row r="301" spans="7:8">
      <c r="G301" s="4">
        <v>6.3095999999999996E-4</v>
      </c>
      <c r="H301" s="4">
        <v>686410000000</v>
      </c>
    </row>
    <row r="302" spans="7:8">
      <c r="G302" s="4">
        <v>6.6607999999999999E-4</v>
      </c>
      <c r="H302" s="4">
        <v>698080000000</v>
      </c>
    </row>
    <row r="303" spans="7:8">
      <c r="G303" s="4">
        <v>7.0317000000000003E-4</v>
      </c>
      <c r="H303" s="4">
        <v>652580000000</v>
      </c>
    </row>
    <row r="304" spans="7:8">
      <c r="G304" s="4">
        <v>7.2247999999999995E-4</v>
      </c>
      <c r="H304" s="4">
        <v>630960000000</v>
      </c>
    </row>
    <row r="305" spans="7:8">
      <c r="G305" s="4">
        <v>7.6270000000000005E-4</v>
      </c>
      <c r="H305" s="4">
        <v>772330000000</v>
      </c>
    </row>
    <row r="306" spans="7:8">
      <c r="G306" s="4">
        <v>8.0515999999999997E-4</v>
      </c>
      <c r="H306" s="4">
        <v>785460000000</v>
      </c>
    </row>
    <row r="307" spans="7:8">
      <c r="G307" s="4">
        <v>8.4999000000000001E-4</v>
      </c>
      <c r="H307" s="4">
        <v>709940000000</v>
      </c>
    </row>
    <row r="308" spans="7:8">
      <c r="G308" s="4">
        <v>8.7332999999999996E-4</v>
      </c>
      <c r="H308" s="4">
        <v>674940000000</v>
      </c>
    </row>
    <row r="309" spans="7:8">
      <c r="G309" s="4">
        <v>9.2195000000000005E-4</v>
      </c>
      <c r="H309" s="4">
        <v>663670000000</v>
      </c>
    </row>
    <row r="310" spans="7:8">
      <c r="G310" s="4">
        <v>9.7327000000000004E-4</v>
      </c>
      <c r="H310" s="4">
        <v>641680000000</v>
      </c>
    </row>
    <row r="311" spans="7:8">
      <c r="G311" s="4">
        <v>1E-3</v>
      </c>
      <c r="H311" s="4">
        <v>610050000000</v>
      </c>
    </row>
    <row r="312" spans="7:8">
      <c r="G312" s="4">
        <v>1.0556700000000001E-3</v>
      </c>
      <c r="H312" s="4">
        <v>722000000000</v>
      </c>
    </row>
    <row r="313" spans="7:8">
      <c r="G313" s="4">
        <v>1.1144499999999999E-3</v>
      </c>
      <c r="H313" s="4">
        <v>686410000000</v>
      </c>
    </row>
    <row r="314" spans="7:8">
      <c r="G314" s="4">
        <v>1.1450500000000001E-3</v>
      </c>
      <c r="H314" s="4">
        <v>652580000000</v>
      </c>
    </row>
    <row r="315" spans="7:8">
      <c r="G315" s="4">
        <v>1.2087999999999999E-3</v>
      </c>
      <c r="H315" s="4">
        <v>620420000000</v>
      </c>
    </row>
    <row r="316" spans="7:8">
      <c r="G316" s="4">
        <v>1.31113E-3</v>
      </c>
      <c r="H316" s="4">
        <v>883770000000</v>
      </c>
    </row>
    <row r="317" spans="7:8">
      <c r="G317" s="4">
        <v>1.3471399999999999E-3</v>
      </c>
      <c r="H317" s="4">
        <v>840210000000</v>
      </c>
    </row>
    <row r="318" spans="7:8">
      <c r="G318" s="4">
        <v>1.4221399999999999E-3</v>
      </c>
      <c r="H318" s="4">
        <v>785460000000</v>
      </c>
    </row>
    <row r="319" spans="7:8">
      <c r="G319" s="4">
        <v>1.54254E-3</v>
      </c>
      <c r="H319" s="4">
        <v>759430000000</v>
      </c>
    </row>
    <row r="320" spans="7:8">
      <c r="G320" s="4">
        <v>1.58489E-3</v>
      </c>
      <c r="H320" s="4">
        <v>977790000000</v>
      </c>
    </row>
    <row r="321" spans="7:8">
      <c r="G321" s="4">
        <v>1.6731300000000001E-3</v>
      </c>
      <c r="H321" s="4">
        <v>883770000000</v>
      </c>
    </row>
    <row r="322" spans="7:8">
      <c r="G322" s="4">
        <v>1.81478E-3</v>
      </c>
      <c r="H322" s="4">
        <v>854490000000</v>
      </c>
    </row>
    <row r="323" spans="7:8">
      <c r="G323" s="4">
        <v>1.91581E-3</v>
      </c>
      <c r="H323" s="4">
        <v>812370000000</v>
      </c>
    </row>
    <row r="324" spans="7:8">
      <c r="G324" s="4">
        <v>1.9684199999999998E-3</v>
      </c>
      <c r="H324" s="4">
        <v>746740000000</v>
      </c>
    </row>
    <row r="325" spans="7:8">
      <c r="G325" s="4">
        <v>2.1350700000000002E-3</v>
      </c>
      <c r="H325" s="4">
        <v>734270000000</v>
      </c>
    </row>
    <row r="326" spans="7:8">
      <c r="G326" s="4">
        <v>2.1936999999999998E-3</v>
      </c>
      <c r="H326" s="4">
        <v>686410000000</v>
      </c>
    </row>
    <row r="327" spans="7:8">
      <c r="G327" s="4">
        <v>2.2539299999999999E-3</v>
      </c>
      <c r="H327" s="4">
        <v>652580000000</v>
      </c>
    </row>
    <row r="328" spans="7:8">
      <c r="G328" s="4">
        <v>2.3794200000000001E-3</v>
      </c>
      <c r="H328" s="4">
        <v>620420000000</v>
      </c>
    </row>
    <row r="329" spans="7:8">
      <c r="G329" s="4">
        <v>2.5808599999999999E-3</v>
      </c>
      <c r="H329" s="4">
        <v>914060000000</v>
      </c>
    </row>
    <row r="330" spans="7:8">
      <c r="G330" s="4">
        <v>2.7245500000000001E-3</v>
      </c>
      <c r="H330" s="4">
        <v>840210000000</v>
      </c>
    </row>
    <row r="331" spans="7:8">
      <c r="G331" s="4">
        <v>2.7993599999999999E-3</v>
      </c>
      <c r="H331" s="4">
        <v>551400000000</v>
      </c>
    </row>
    <row r="332" spans="7:8">
      <c r="G332" s="4">
        <v>2.9552100000000002E-3</v>
      </c>
      <c r="H332" s="4">
        <v>1011300000000</v>
      </c>
    </row>
    <row r="333" spans="7:8">
      <c r="G333" s="4">
        <v>3.2054000000000002E-3</v>
      </c>
      <c r="H333" s="4">
        <v>961450000000</v>
      </c>
    </row>
    <row r="334" spans="7:8">
      <c r="G334" s="4">
        <v>3.3838599999999998E-3</v>
      </c>
      <c r="H334" s="4">
        <v>883770000000</v>
      </c>
    </row>
    <row r="335" spans="7:8">
      <c r="G335" s="4">
        <v>3.6703399999999998E-3</v>
      </c>
      <c r="H335" s="4">
        <v>854490000000</v>
      </c>
    </row>
    <row r="336" spans="7:8">
      <c r="G336" s="4">
        <v>3.8746800000000001E-3</v>
      </c>
      <c r="H336" s="4">
        <v>826180000000</v>
      </c>
    </row>
    <row r="337" spans="7:8">
      <c r="G337" s="4">
        <v>3.9810699999999997E-3</v>
      </c>
      <c r="H337" s="4">
        <v>759430000000</v>
      </c>
    </row>
    <row r="338" spans="7:8">
      <c r="G338" s="4">
        <v>4.2027100000000001E-3</v>
      </c>
      <c r="H338" s="4">
        <v>914060000000</v>
      </c>
    </row>
    <row r="339" spans="7:8">
      <c r="G339" s="4">
        <v>4.4366900000000001E-3</v>
      </c>
      <c r="H339" s="4">
        <v>869010000000</v>
      </c>
    </row>
    <row r="340" spans="7:8">
      <c r="G340" s="4">
        <v>4.6836899999999999E-3</v>
      </c>
      <c r="H340" s="4">
        <v>826180000000</v>
      </c>
    </row>
    <row r="341" spans="7:8">
      <c r="G341" s="4">
        <v>4.9444500000000004E-3</v>
      </c>
      <c r="H341" s="4">
        <v>812370000000</v>
      </c>
    </row>
    <row r="342" spans="7:8">
      <c r="G342" s="4">
        <v>5.2197199999999997E-3</v>
      </c>
      <c r="H342" s="4">
        <v>759430000000</v>
      </c>
    </row>
    <row r="343" spans="7:8">
      <c r="G343" s="4">
        <v>5.51032E-3</v>
      </c>
      <c r="H343" s="4">
        <v>772330000000</v>
      </c>
    </row>
    <row r="344" spans="7:8">
      <c r="G344" s="4">
        <v>5.66163E-3</v>
      </c>
      <c r="H344" s="4">
        <v>709940000000</v>
      </c>
    </row>
    <row r="345" spans="7:8">
      <c r="G345" s="4">
        <v>5.9768299999999998E-3</v>
      </c>
      <c r="H345" s="4">
        <v>458120000000</v>
      </c>
    </row>
    <row r="346" spans="7:8">
      <c r="G346" s="4">
        <v>6.3095699999999996E-3</v>
      </c>
      <c r="H346" s="4">
        <v>709940000000</v>
      </c>
    </row>
    <row r="347" spans="7:8">
      <c r="G347" s="4">
        <v>6.84375E-3</v>
      </c>
      <c r="H347" s="4">
        <v>686410000000</v>
      </c>
    </row>
    <row r="348" spans="7:8">
      <c r="G348" s="4">
        <v>7.2247600000000002E-3</v>
      </c>
      <c r="H348" s="4">
        <v>652580000000</v>
      </c>
    </row>
    <row r="349" spans="7:8">
      <c r="G349" s="4">
        <v>7.6269900000000002E-3</v>
      </c>
      <c r="H349" s="4">
        <v>854490000000</v>
      </c>
    </row>
    <row r="350" spans="7:8">
      <c r="G350" s="4">
        <v>8.0516000000000008E-3</v>
      </c>
      <c r="H350" s="4">
        <v>798800000000</v>
      </c>
    </row>
    <row r="351" spans="7:8">
      <c r="G351" s="4">
        <v>8.4998599999999997E-3</v>
      </c>
      <c r="H351" s="4">
        <v>759430000000</v>
      </c>
    </row>
    <row r="352" spans="7:8">
      <c r="G352" s="4">
        <v>8.9730699999999997E-3</v>
      </c>
      <c r="H352" s="4">
        <v>734270000000</v>
      </c>
    </row>
    <row r="353" spans="7:8">
      <c r="G353" s="4">
        <v>9.2194700000000004E-3</v>
      </c>
      <c r="H353" s="4">
        <v>686410000000</v>
      </c>
    </row>
    <row r="354" spans="7:8">
      <c r="G354" s="4">
        <v>9.7327400000000001E-3</v>
      </c>
      <c r="H354" s="4">
        <v>674940000000</v>
      </c>
    </row>
    <row r="355" spans="7:8">
      <c r="G355" s="4">
        <v>0.01</v>
      </c>
      <c r="H355" s="4">
        <v>641680000000</v>
      </c>
    </row>
    <row r="356" spans="7:8">
      <c r="G356" s="4">
        <v>1.055673E-2</v>
      </c>
      <c r="H356" s="4">
        <v>785460000000</v>
      </c>
    </row>
    <row r="357" spans="7:8">
      <c r="G357" s="4">
        <v>1.114445E-2</v>
      </c>
      <c r="H357" s="4">
        <v>663670000000</v>
      </c>
    </row>
    <row r="358" spans="7:8">
      <c r="G358" s="4">
        <v>1.114445E-2</v>
      </c>
      <c r="H358" s="4">
        <v>734270000000</v>
      </c>
    </row>
    <row r="359" spans="7:8">
      <c r="G359" s="4">
        <v>1.208796E-2</v>
      </c>
      <c r="H359" s="4">
        <v>674940000000</v>
      </c>
    </row>
    <row r="360" spans="7:8">
      <c r="G360" s="4">
        <v>1.276093E-2</v>
      </c>
      <c r="H360" s="4">
        <v>994400000000</v>
      </c>
    </row>
    <row r="361" spans="7:8">
      <c r="G361" s="4">
        <v>1.347137E-2</v>
      </c>
      <c r="H361" s="4">
        <v>812370000000</v>
      </c>
    </row>
    <row r="362" spans="7:8">
      <c r="G362" s="4">
        <v>1.4221360000000001E-2</v>
      </c>
      <c r="H362" s="4">
        <v>840210000000</v>
      </c>
    </row>
    <row r="363" spans="7:8">
      <c r="G363" s="4">
        <v>1.501311E-2</v>
      </c>
      <c r="H363" s="4">
        <v>826180000000</v>
      </c>
    </row>
    <row r="364" spans="7:8">
      <c r="G364" s="4">
        <v>1.5425360000000001E-2</v>
      </c>
      <c r="H364" s="4">
        <v>994400000000</v>
      </c>
    </row>
    <row r="365" spans="7:8">
      <c r="G365" s="4">
        <v>1.719072E-2</v>
      </c>
      <c r="H365" s="4">
        <v>994400000000</v>
      </c>
    </row>
    <row r="366" spans="7:8">
      <c r="G366" s="4">
        <v>1.8147779999999999E-2</v>
      </c>
      <c r="H366" s="4">
        <v>914060000000</v>
      </c>
    </row>
    <row r="367" spans="7:8">
      <c r="G367" s="4">
        <v>1.9158120000000001E-2</v>
      </c>
      <c r="H367" s="4">
        <v>854490000000</v>
      </c>
    </row>
    <row r="368" spans="7:8">
      <c r="G368" s="4">
        <v>2.022471E-2</v>
      </c>
      <c r="H368" s="4">
        <v>854490000000</v>
      </c>
    </row>
    <row r="369" spans="7:8">
      <c r="G369" s="4">
        <v>2.135068E-2</v>
      </c>
      <c r="H369" s="4">
        <v>826180000000</v>
      </c>
    </row>
    <row r="370" spans="7:8">
      <c r="G370" s="4">
        <v>2.1936959999999998E-2</v>
      </c>
      <c r="H370" s="4">
        <v>785460000000</v>
      </c>
    </row>
    <row r="371" spans="7:8">
      <c r="G371" s="4">
        <v>2.315826E-2</v>
      </c>
      <c r="H371" s="4">
        <v>772330000000</v>
      </c>
    </row>
    <row r="372" spans="7:8">
      <c r="G372" s="4">
        <v>2.4447549999999998E-2</v>
      </c>
      <c r="H372" s="4">
        <v>785460000000</v>
      </c>
    </row>
    <row r="373" spans="7:8">
      <c r="G373" s="4">
        <v>2.5808620000000001E-2</v>
      </c>
      <c r="H373" s="4">
        <v>1237900000000</v>
      </c>
    </row>
    <row r="374" spans="7:8">
      <c r="G374" s="4">
        <v>2.7245459999999999E-2</v>
      </c>
      <c r="H374" s="4">
        <v>1346700000000</v>
      </c>
    </row>
    <row r="375" spans="7:8">
      <c r="G375" s="4">
        <v>2.79936E-2</v>
      </c>
      <c r="H375" s="4">
        <v>1028500000000</v>
      </c>
    </row>
    <row r="376" spans="7:8">
      <c r="G376" s="4">
        <v>3.0363580000000001E-2</v>
      </c>
      <c r="H376" s="4">
        <v>2309000000000</v>
      </c>
    </row>
    <row r="377" spans="7:8">
      <c r="G377" s="4">
        <v>3.2054010000000001E-2</v>
      </c>
      <c r="H377" s="4">
        <v>1886300000000</v>
      </c>
    </row>
    <row r="378" spans="7:8">
      <c r="G378" s="4">
        <v>3.4767739999999998E-2</v>
      </c>
      <c r="H378" s="4">
        <v>610050000000</v>
      </c>
    </row>
    <row r="379" spans="7:8">
      <c r="G379" s="4">
        <v>3.6703359999999997E-2</v>
      </c>
      <c r="H379" s="4">
        <v>169540000000</v>
      </c>
    </row>
    <row r="380" spans="7:8">
      <c r="G380" s="4">
        <v>3.8746750000000003E-2</v>
      </c>
      <c r="H380" s="4">
        <v>271740000000</v>
      </c>
    </row>
    <row r="381" spans="7:8">
      <c r="G381" s="4">
        <v>4.09039E-2</v>
      </c>
      <c r="H381" s="4">
        <v>450460000000</v>
      </c>
    </row>
    <row r="382" spans="7:8">
      <c r="G382" s="4">
        <v>4.318114E-2</v>
      </c>
      <c r="H382" s="4">
        <v>759430000000</v>
      </c>
    </row>
    <row r="383" spans="7:8">
      <c r="G383" s="4">
        <v>4.558516E-2</v>
      </c>
      <c r="H383" s="4">
        <v>854490000000</v>
      </c>
    </row>
    <row r="384" spans="7:8">
      <c r="G384" s="4">
        <v>4.6836910000000002E-2</v>
      </c>
      <c r="H384" s="4">
        <v>898790000000</v>
      </c>
    </row>
    <row r="385" spans="7:8">
      <c r="G385" s="4">
        <v>4.9444460000000003E-2</v>
      </c>
      <c r="H385" s="4">
        <v>898790000000</v>
      </c>
    </row>
    <row r="386" spans="7:8">
      <c r="G386" s="4">
        <v>5.3630490000000003E-2</v>
      </c>
      <c r="H386" s="4">
        <v>898790000000</v>
      </c>
    </row>
    <row r="387" spans="7:8">
      <c r="G387" s="4">
        <v>5.5103159999999998E-2</v>
      </c>
      <c r="H387" s="4">
        <v>883770000000</v>
      </c>
    </row>
    <row r="388" spans="7:8">
      <c r="G388" s="4">
        <v>5.8170909999999999E-2</v>
      </c>
      <c r="H388" s="4">
        <v>914060000000</v>
      </c>
    </row>
    <row r="389" spans="7:8">
      <c r="G389" s="4">
        <v>5.9768259999999997E-2</v>
      </c>
      <c r="H389" s="4">
        <v>945390000000</v>
      </c>
    </row>
    <row r="390" spans="7:8">
      <c r="G390" s="4">
        <v>6.3095730000000003E-2</v>
      </c>
      <c r="H390" s="4">
        <v>1157200000000</v>
      </c>
    </row>
    <row r="391" spans="7:8">
      <c r="G391" s="4">
        <v>6.6608459999999994E-2</v>
      </c>
      <c r="H391" s="4">
        <v>1280300000000</v>
      </c>
    </row>
    <row r="392" spans="7:8">
      <c r="G392" s="4">
        <v>7.0316760000000006E-2</v>
      </c>
      <c r="H392" s="4">
        <v>1416500000000</v>
      </c>
    </row>
    <row r="393" spans="7:8">
      <c r="G393" s="4">
        <v>7.2247619999999999E-2</v>
      </c>
      <c r="H393" s="4">
        <v>1515300000000</v>
      </c>
    </row>
    <row r="394" spans="7:8">
      <c r="G394" s="4">
        <v>7.6269859999999995E-2</v>
      </c>
      <c r="H394" s="4">
        <v>1950900000000</v>
      </c>
    </row>
    <row r="395" spans="7:8">
      <c r="G395" s="4">
        <v>8.0516030000000002E-2</v>
      </c>
      <c r="H395" s="4">
        <v>1440600000000</v>
      </c>
    </row>
    <row r="396" spans="7:8">
      <c r="G396" s="4">
        <v>8.4998599999999994E-2</v>
      </c>
      <c r="H396" s="4">
        <v>722000000000</v>
      </c>
    </row>
    <row r="397" spans="7:8">
      <c r="G397" s="4">
        <v>8.733262E-2</v>
      </c>
      <c r="H397" s="4">
        <v>344020000000</v>
      </c>
    </row>
    <row r="398" spans="7:8">
      <c r="G398" s="4">
        <v>9.2194680000000001E-2</v>
      </c>
      <c r="H398" s="4">
        <v>316230000000</v>
      </c>
    </row>
    <row r="399" spans="7:8">
      <c r="G399" s="4">
        <v>9.7327440000000001E-2</v>
      </c>
      <c r="H399" s="4">
        <v>465900000000</v>
      </c>
    </row>
    <row r="400" spans="7:8">
      <c r="G400" s="4">
        <v>0.10274595</v>
      </c>
      <c r="H400" s="4">
        <v>674940000000</v>
      </c>
    </row>
    <row r="401" spans="7:8">
      <c r="G401" s="4">
        <v>0.1055673</v>
      </c>
      <c r="H401" s="4">
        <v>1081800000000</v>
      </c>
    </row>
    <row r="402" spans="7:8">
      <c r="G402" s="4">
        <v>0.10846612</v>
      </c>
      <c r="H402" s="4">
        <v>1302100000000</v>
      </c>
    </row>
    <row r="403" spans="7:8">
      <c r="G403" s="4">
        <v>0.11450476</v>
      </c>
      <c r="H403" s="4">
        <v>1369600000000</v>
      </c>
    </row>
    <row r="404" spans="7:8">
      <c r="G404" s="4">
        <v>0.12087958</v>
      </c>
      <c r="H404" s="4">
        <v>977790000000</v>
      </c>
    </row>
    <row r="405" spans="7:8">
      <c r="G405" s="4">
        <v>0.12760931</v>
      </c>
      <c r="H405" s="4">
        <v>2052100000000</v>
      </c>
    </row>
    <row r="406" spans="7:8">
      <c r="G406" s="4">
        <v>0.13471369999999999</v>
      </c>
      <c r="H406" s="4">
        <v>2826300000000</v>
      </c>
    </row>
    <row r="407" spans="7:8">
      <c r="G407" s="4">
        <v>0.14221362000000001</v>
      </c>
      <c r="H407" s="4">
        <v>1440600000000</v>
      </c>
    </row>
    <row r="408" spans="7:8">
      <c r="G408" s="4">
        <v>0.15013107000000001</v>
      </c>
      <c r="H408" s="4">
        <v>785460000000</v>
      </c>
    </row>
    <row r="409" spans="7:8">
      <c r="G409" s="4">
        <v>0.15848931999999999</v>
      </c>
      <c r="H409" s="4">
        <v>977790000000</v>
      </c>
    </row>
    <row r="410" spans="7:8">
      <c r="G410" s="4">
        <v>0.17190722</v>
      </c>
      <c r="H410" s="4">
        <v>1324200000000</v>
      </c>
    </row>
    <row r="411" spans="7:8">
      <c r="G411" s="4">
        <v>0.18147780999999999</v>
      </c>
      <c r="H411" s="4">
        <v>1676400000000</v>
      </c>
    </row>
    <row r="412" spans="7:8">
      <c r="G412" s="4">
        <v>0.19158122</v>
      </c>
      <c r="H412" s="4">
        <v>1950900000000</v>
      </c>
    </row>
    <row r="413" spans="7:8">
      <c r="G413" s="4">
        <v>0.20224712</v>
      </c>
      <c r="H413" s="4">
        <v>1823800000000</v>
      </c>
    </row>
    <row r="414" spans="7:8">
      <c r="G414" s="4">
        <v>0.21350683000000001</v>
      </c>
      <c r="H414" s="4">
        <v>1217200000000</v>
      </c>
    </row>
    <row r="415" spans="7:8">
      <c r="G415" s="4">
        <v>0.21936960999999999</v>
      </c>
      <c r="H415" s="4">
        <v>1176900000000</v>
      </c>
    </row>
    <row r="416" spans="7:8">
      <c r="G416" s="4">
        <v>0.23158258000000001</v>
      </c>
      <c r="H416" s="4">
        <v>1258900000000</v>
      </c>
    </row>
    <row r="417" spans="7:8">
      <c r="G417" s="4">
        <v>0.23794172</v>
      </c>
      <c r="H417" s="4">
        <v>1392800000000</v>
      </c>
    </row>
    <row r="418" spans="7:8">
      <c r="G418" s="4">
        <v>0.25808615000000001</v>
      </c>
      <c r="H418" s="4">
        <v>2511900000000</v>
      </c>
    </row>
    <row r="419" spans="7:8">
      <c r="G419" s="4">
        <v>0.27245458</v>
      </c>
      <c r="H419" s="4">
        <v>2972800000000</v>
      </c>
    </row>
    <row r="420" spans="7:8">
      <c r="G420" s="4">
        <v>0.27993604999999999</v>
      </c>
      <c r="H420" s="4">
        <v>1984100000000</v>
      </c>
    </row>
    <row r="421" spans="7:8">
      <c r="G421" s="4">
        <v>0.30363578000000002</v>
      </c>
      <c r="H421" s="4">
        <v>2158500000000</v>
      </c>
    </row>
    <row r="422" spans="7:8">
      <c r="G422" s="4">
        <v>0.32054009</v>
      </c>
      <c r="H422" s="4">
        <v>2232400000000</v>
      </c>
    </row>
    <row r="423" spans="7:8">
      <c r="G423" s="4">
        <v>0.33838552</v>
      </c>
      <c r="H423" s="4">
        <v>2687000000000</v>
      </c>
    </row>
    <row r="424" spans="7:8">
      <c r="G424" s="4">
        <v>0.36703364999999999</v>
      </c>
      <c r="H424" s="4">
        <v>2972800000000</v>
      </c>
    </row>
    <row r="425" spans="7:8">
      <c r="G425" s="4">
        <v>0.38746751000000001</v>
      </c>
      <c r="H425" s="4">
        <v>1984100000000</v>
      </c>
    </row>
    <row r="426" spans="7:8">
      <c r="G426" s="4">
        <v>0.40903898999999999</v>
      </c>
      <c r="H426" s="4">
        <v>2923200000000</v>
      </c>
    </row>
    <row r="427" spans="7:8">
      <c r="G427" s="4">
        <v>0.43181141000000001</v>
      </c>
      <c r="H427" s="4">
        <v>2642100000000</v>
      </c>
    </row>
    <row r="428" spans="7:8">
      <c r="G428" s="4">
        <v>0.45585165</v>
      </c>
      <c r="H428" s="4">
        <v>2195100000000</v>
      </c>
    </row>
    <row r="429" spans="7:8">
      <c r="G429" s="4">
        <v>0.48123027000000002</v>
      </c>
      <c r="H429" s="4">
        <v>2511900000000</v>
      </c>
    </row>
    <row r="430" spans="7:8">
      <c r="G430" s="4">
        <v>0.49444461000000001</v>
      </c>
      <c r="H430" s="4">
        <v>2687000000000</v>
      </c>
    </row>
    <row r="431" spans="7:8">
      <c r="G431" s="4">
        <v>0.52197181999999998</v>
      </c>
      <c r="H431" s="4">
        <v>2826300000000</v>
      </c>
    </row>
    <row r="432" spans="7:8">
      <c r="G432" s="4">
        <v>0.55103155999999998</v>
      </c>
      <c r="H432" s="4">
        <v>2270400000000</v>
      </c>
    </row>
    <row r="433" spans="7:8">
      <c r="G433" s="4">
        <v>0.58170913000000002</v>
      </c>
      <c r="H433" s="4">
        <v>2348200000000</v>
      </c>
    </row>
    <row r="434" spans="7:8">
      <c r="G434" s="4">
        <v>0.61409462000000004</v>
      </c>
      <c r="H434" s="4">
        <v>2469900000000</v>
      </c>
    </row>
    <row r="435" spans="7:8">
      <c r="G435" s="4">
        <v>0.63095734000000003</v>
      </c>
      <c r="H435" s="4">
        <v>3180100000000</v>
      </c>
    </row>
    <row r="436" spans="7:8">
      <c r="G436" s="4">
        <v>0.66608462999999996</v>
      </c>
      <c r="H436" s="4">
        <v>2511900000000</v>
      </c>
    </row>
    <row r="437" spans="7:8">
      <c r="G437" s="4">
        <v>0.68437497000000003</v>
      </c>
      <c r="H437" s="4">
        <v>3023300000000</v>
      </c>
    </row>
    <row r="438" spans="7:8">
      <c r="G438" s="4">
        <v>0.72247616999999997</v>
      </c>
      <c r="H438" s="4">
        <v>3074700000000</v>
      </c>
    </row>
    <row r="439" spans="7:8">
      <c r="G439" s="4">
        <v>0.74231499999999995</v>
      </c>
      <c r="H439" s="4">
        <v>2826300000000</v>
      </c>
    </row>
    <row r="440" spans="7:8">
      <c r="G440" s="4">
        <v>0.76269858999999995</v>
      </c>
      <c r="H440" s="4">
        <v>4234800000000</v>
      </c>
    </row>
    <row r="441" spans="7:8">
      <c r="G441" s="4">
        <v>0.80516030000000005</v>
      </c>
      <c r="H441" s="4">
        <v>3074700000000</v>
      </c>
    </row>
    <row r="442" spans="7:8">
      <c r="G442" s="4">
        <v>0.84998598000000003</v>
      </c>
      <c r="H442" s="4">
        <v>2972800000000</v>
      </c>
    </row>
    <row r="443" spans="7:8">
      <c r="G443" s="4">
        <v>0.89730725</v>
      </c>
      <c r="H443" s="4">
        <v>2511900000000</v>
      </c>
    </row>
    <row r="444" spans="7:8">
      <c r="G444" s="4">
        <v>0.92194684000000005</v>
      </c>
      <c r="H444" s="4">
        <v>2874300000000</v>
      </c>
    </row>
    <row r="445" spans="7:8">
      <c r="G445" s="4">
        <v>0.97327439000000004</v>
      </c>
      <c r="H445" s="4">
        <v>2687000000000</v>
      </c>
    </row>
    <row r="446" spans="7:8">
      <c r="G446" s="4">
        <v>1.02745949</v>
      </c>
      <c r="H446" s="4">
        <v>2642100000000</v>
      </c>
    </row>
    <row r="447" spans="7:8">
      <c r="G447" s="4">
        <v>1.1144454699999999</v>
      </c>
      <c r="H447" s="4">
        <v>6674100000000</v>
      </c>
    </row>
    <row r="448" spans="7:8">
      <c r="G448" s="4">
        <v>1.2087958000000001</v>
      </c>
      <c r="H448" s="4">
        <v>5452400000000</v>
      </c>
    </row>
    <row r="449" spans="7:8">
      <c r="G449" s="4">
        <v>1.3111339399999999</v>
      </c>
      <c r="H449" s="4">
        <v>5452400000000</v>
      </c>
    </row>
    <row r="450" spans="7:8">
      <c r="G450" s="4">
        <v>1.42213615</v>
      </c>
      <c r="H450" s="4">
        <v>5361300000000</v>
      </c>
    </row>
    <row r="451" spans="7:8">
      <c r="G451" s="4">
        <v>1.54253595</v>
      </c>
      <c r="H451" s="4">
        <v>4845800000000</v>
      </c>
    </row>
    <row r="452" spans="7:8">
      <c r="G452" s="4">
        <v>1.6284135399999999</v>
      </c>
      <c r="H452" s="4">
        <v>4454300000000</v>
      </c>
    </row>
    <row r="453" spans="7:8">
      <c r="G453" s="4">
        <v>1.7190722000000001</v>
      </c>
      <c r="H453" s="4">
        <v>4379900000000</v>
      </c>
    </row>
    <row r="454" spans="7:8">
      <c r="G454" s="4">
        <v>1.7662770400000001</v>
      </c>
      <c r="H454" s="4">
        <v>3700800000000</v>
      </c>
    </row>
    <row r="455" spans="7:8">
      <c r="G455" s="4">
        <v>1.91581223</v>
      </c>
      <c r="H455" s="4">
        <v>3892600000000</v>
      </c>
    </row>
    <row r="456" spans="7:8">
      <c r="G456" s="4">
        <v>2.0224712299999998</v>
      </c>
      <c r="H456" s="4">
        <v>3234100000000</v>
      </c>
    </row>
    <row r="457" spans="7:8">
      <c r="G457" s="4">
        <v>2.0780072500000002</v>
      </c>
      <c r="H457" s="4">
        <v>2923200000000</v>
      </c>
    </row>
    <row r="458" spans="7:8">
      <c r="G458" s="4">
        <v>2.2539338999999998</v>
      </c>
      <c r="H458" s="4">
        <v>2874300000000</v>
      </c>
    </row>
    <row r="459" spans="7:8">
      <c r="G459" s="4">
        <v>2.3794171500000001</v>
      </c>
      <c r="H459" s="4">
        <v>2779100000000</v>
      </c>
    </row>
    <row r="460" spans="7:8">
      <c r="G460" s="4">
        <v>2.3794171500000001</v>
      </c>
      <c r="H460" s="4">
        <v>2687000000000</v>
      </c>
    </row>
    <row r="461" spans="7:8">
      <c r="G461" s="4">
        <v>2.5118864300000001</v>
      </c>
      <c r="H461" s="4">
        <v>2732700000000</v>
      </c>
    </row>
    <row r="462" spans="7:8">
      <c r="G462" s="4">
        <v>2.6517306700000001</v>
      </c>
      <c r="H462" s="4">
        <v>2052100000000</v>
      </c>
    </row>
    <row r="463" spans="7:8">
      <c r="G463" s="4">
        <v>2.7245458299999998</v>
      </c>
      <c r="H463" s="4">
        <v>2158500000000</v>
      </c>
    </row>
    <row r="464" spans="7:8">
      <c r="G464" s="4">
        <v>2.7993604599999999</v>
      </c>
      <c r="H464" s="4">
        <v>1793300000000</v>
      </c>
    </row>
    <row r="465" spans="7:8">
      <c r="G465" s="4">
        <v>2.8762294499999999</v>
      </c>
      <c r="H465" s="4">
        <v>1793300000000</v>
      </c>
    </row>
    <row r="466" spans="7:8">
      <c r="G466" s="4">
        <v>3.03635776</v>
      </c>
      <c r="H466" s="4">
        <v>1593800000000</v>
      </c>
    </row>
    <row r="467" spans="7:8">
      <c r="G467" s="4">
        <v>3.1197345799999998</v>
      </c>
      <c r="H467" s="4">
        <v>1515300000000</v>
      </c>
    </row>
    <row r="468" spans="7:8">
      <c r="G468" s="4">
        <v>3.2934195499999999</v>
      </c>
      <c r="H468" s="4">
        <v>1369600000000</v>
      </c>
    </row>
    <row r="469" spans="7:8">
      <c r="G469" s="4">
        <v>3.38385515</v>
      </c>
      <c r="H469" s="4">
        <v>1196900000000</v>
      </c>
    </row>
    <row r="470" spans="7:8">
      <c r="G470" s="4">
        <v>3.4767740699999998</v>
      </c>
      <c r="H470" s="4">
        <v>1100200000000</v>
      </c>
    </row>
    <row r="471" spans="7:8">
      <c r="G471" s="4">
        <v>3.5722445</v>
      </c>
      <c r="H471" s="4">
        <v>1046000000000</v>
      </c>
    </row>
    <row r="472" spans="7:8">
      <c r="G472" s="4">
        <v>3.6703364999999999</v>
      </c>
      <c r="H472" s="4">
        <v>961450000000</v>
      </c>
    </row>
    <row r="473" spans="7:8">
      <c r="G473" s="4">
        <v>3.7711220499999998</v>
      </c>
      <c r="H473" s="4">
        <v>812370000000</v>
      </c>
    </row>
    <row r="474" spans="7:8">
      <c r="G474" s="4">
        <v>3.87467512</v>
      </c>
      <c r="H474" s="4">
        <v>883770000000</v>
      </c>
    </row>
    <row r="475" spans="7:8">
      <c r="G475" s="4">
        <v>3.9810717100000002</v>
      </c>
      <c r="H475" s="4">
        <v>812370000000</v>
      </c>
    </row>
    <row r="476" spans="7:8">
      <c r="G476" s="4">
        <v>4.09038989</v>
      </c>
      <c r="H476" s="4">
        <v>759430000000</v>
      </c>
    </row>
    <row r="477" spans="7:8">
      <c r="G477" s="4">
        <v>4.09038989</v>
      </c>
      <c r="H477" s="4">
        <v>734270000000</v>
      </c>
    </row>
    <row r="478" spans="7:8">
      <c r="G478" s="4">
        <v>4.3181141399999996</v>
      </c>
      <c r="H478" s="4">
        <v>686410000000</v>
      </c>
    </row>
    <row r="479" spans="7:8">
      <c r="G479" s="4">
        <v>4.3181141399999996</v>
      </c>
      <c r="H479" s="4">
        <v>641680000000</v>
      </c>
    </row>
    <row r="480" spans="7:8">
      <c r="G480" s="4">
        <v>4.4366873299999998</v>
      </c>
      <c r="H480" s="4">
        <v>551400000000</v>
      </c>
    </row>
    <row r="481" spans="7:8">
      <c r="G481" s="4">
        <v>4.5585164799999998</v>
      </c>
      <c r="H481" s="4">
        <v>570290000000</v>
      </c>
    </row>
    <row r="482" spans="7:8">
      <c r="G482" s="4">
        <v>4.6836909999999996</v>
      </c>
      <c r="H482" s="4">
        <v>533130000000</v>
      </c>
    </row>
    <row r="483" spans="7:8">
      <c r="G483" s="4">
        <v>4.6836909999999996</v>
      </c>
      <c r="H483" s="4">
        <v>490050000000</v>
      </c>
    </row>
    <row r="484" spans="7:8">
      <c r="G484" s="4">
        <v>4.9444461000000004</v>
      </c>
      <c r="H484" s="4">
        <v>442940000000</v>
      </c>
    </row>
    <row r="485" spans="7:8">
      <c r="G485" s="4">
        <v>5.08021805</v>
      </c>
      <c r="H485" s="4">
        <v>414070000000</v>
      </c>
    </row>
    <row r="486" spans="7:8">
      <c r="G486" s="4">
        <v>5.2197182199999999</v>
      </c>
      <c r="H486" s="4">
        <v>349870000000</v>
      </c>
    </row>
    <row r="487" spans="7:8">
      <c r="G487" s="4">
        <v>5.2197182199999999</v>
      </c>
      <c r="H487" s="4">
        <v>327070000000</v>
      </c>
    </row>
    <row r="488" spans="7:8">
      <c r="G488" s="4">
        <v>5.5103155599999996</v>
      </c>
      <c r="H488" s="4">
        <v>332620000000</v>
      </c>
    </row>
    <row r="489" spans="7:8">
      <c r="G489" s="4">
        <v>5.5103155599999996</v>
      </c>
      <c r="H489" s="4">
        <v>290680000000</v>
      </c>
    </row>
    <row r="490" spans="7:8">
      <c r="G490" s="4">
        <v>5.5103155599999996</v>
      </c>
      <c r="H490" s="4">
        <v>276350000000</v>
      </c>
    </row>
    <row r="491" spans="7:8">
      <c r="G491" s="4">
        <v>5.6616259900000001</v>
      </c>
      <c r="H491" s="4">
        <v>254030000000</v>
      </c>
    </row>
    <row r="492" spans="7:8">
      <c r="G492" s="4">
        <v>5.8170913300000002</v>
      </c>
      <c r="H492" s="4">
        <v>233500000000</v>
      </c>
    </row>
    <row r="493" spans="7:8">
      <c r="G493" s="4">
        <v>5.8170913300000002</v>
      </c>
      <c r="H493" s="4">
        <v>225770000000</v>
      </c>
    </row>
    <row r="494" spans="7:8">
      <c r="G494" s="4">
        <v>5.9768256600000003</v>
      </c>
      <c r="H494" s="4">
        <v>204060000000</v>
      </c>
    </row>
    <row r="495" spans="7:8">
      <c r="G495" s="4">
        <v>6.14094622</v>
      </c>
      <c r="H495" s="4">
        <v>178330000000</v>
      </c>
    </row>
    <row r="496" spans="7:8">
      <c r="G496" s="4">
        <v>6.14094622</v>
      </c>
      <c r="H496" s="4">
        <v>163920000000</v>
      </c>
    </row>
    <row r="497" spans="7:8">
      <c r="G497" s="4">
        <v>6.4828310800000004</v>
      </c>
      <c r="H497" s="4">
        <v>158490000000</v>
      </c>
    </row>
    <row r="498" spans="7:8">
      <c r="G498" s="4">
        <v>6.4828310800000004</v>
      </c>
      <c r="H498" s="4">
        <v>150680000000</v>
      </c>
    </row>
    <row r="499" spans="7:8">
      <c r="G499" s="4">
        <v>6.4828310800000004</v>
      </c>
      <c r="H499" s="4">
        <v>138500000000</v>
      </c>
    </row>
    <row r="500" spans="7:8">
      <c r="G500" s="4">
        <v>6.6608462900000003</v>
      </c>
      <c r="H500" s="4">
        <v>127310000000</v>
      </c>
    </row>
    <row r="501" spans="7:8">
      <c r="G501" s="4">
        <v>6.6608462900000003</v>
      </c>
      <c r="H501" s="4">
        <v>121040000000</v>
      </c>
    </row>
    <row r="502" spans="7:8">
      <c r="G502" s="4">
        <v>7.0316755500000001</v>
      </c>
      <c r="H502" s="4">
        <v>111260000000</v>
      </c>
    </row>
    <row r="503" spans="7:8">
      <c r="G503" s="4">
        <v>7.0316755500000001</v>
      </c>
      <c r="H503" s="4">
        <v>97231000000</v>
      </c>
    </row>
    <row r="504" spans="7:8">
      <c r="G504" s="4">
        <v>7.0316755500000001</v>
      </c>
      <c r="H504" s="4">
        <v>87883000000</v>
      </c>
    </row>
    <row r="505" spans="7:8">
      <c r="G505" s="4">
        <v>7.2247617399999999</v>
      </c>
      <c r="H505" s="4">
        <v>86414000000</v>
      </c>
    </row>
    <row r="506" spans="7:8">
      <c r="G506" s="4">
        <v>7.2247617399999999</v>
      </c>
      <c r="H506" s="4">
        <v>83551000000</v>
      </c>
    </row>
    <row r="507" spans="7:8">
      <c r="G507" s="4">
        <v>7.4231499799999998</v>
      </c>
      <c r="H507" s="4">
        <v>65995000000</v>
      </c>
    </row>
    <row r="508" spans="7:8">
      <c r="G508" s="4">
        <v>7.6269858599999996</v>
      </c>
      <c r="H508" s="4">
        <v>73015000000</v>
      </c>
    </row>
    <row r="509" spans="7:8">
      <c r="G509" s="4">
        <v>7.6269858599999996</v>
      </c>
      <c r="H509" s="4">
        <v>53915000000</v>
      </c>
    </row>
    <row r="510" spans="7:8">
      <c r="G510" s="4">
        <v>7.8364189700000004</v>
      </c>
      <c r="H510" s="4">
        <v>55762000000</v>
      </c>
    </row>
    <row r="511" spans="7:8">
      <c r="G511" s="4">
        <v>8.0516030000000001</v>
      </c>
      <c r="H511" s="4">
        <v>51257000000</v>
      </c>
    </row>
    <row r="512" spans="7:8">
      <c r="G512" s="4">
        <v>8.0516030000000001</v>
      </c>
      <c r="H512" s="4">
        <v>48731000000</v>
      </c>
    </row>
    <row r="513" spans="7:8">
      <c r="G513" s="4">
        <v>8.0516030000000001</v>
      </c>
      <c r="H513" s="4">
        <v>43310000000</v>
      </c>
    </row>
    <row r="514" spans="7:8">
      <c r="G514" s="4">
        <v>8.2726958699999997</v>
      </c>
      <c r="H514" s="4">
        <v>39146000000</v>
      </c>
    </row>
    <row r="515" spans="7:8">
      <c r="G515" s="4">
        <v>8.2726958699999997</v>
      </c>
      <c r="H515" s="4">
        <v>34791000000</v>
      </c>
    </row>
    <row r="516" spans="7:8">
      <c r="G516" s="4">
        <v>8.2726958699999997</v>
      </c>
      <c r="H516" s="4">
        <v>29396000000</v>
      </c>
    </row>
    <row r="517" spans="7:8">
      <c r="G517" s="4">
        <v>8.49985985</v>
      </c>
      <c r="H517" s="4">
        <v>31980000000</v>
      </c>
    </row>
    <row r="518" spans="7:8">
      <c r="G518" s="4">
        <v>8.49985985</v>
      </c>
      <c r="H518" s="4">
        <v>27480000000</v>
      </c>
    </row>
    <row r="519" spans="7:8">
      <c r="G519" s="4">
        <v>8.49985985</v>
      </c>
      <c r="H519" s="4">
        <v>22832000000</v>
      </c>
    </row>
    <row r="520" spans="7:8">
      <c r="G520" s="4">
        <v>8.49985985</v>
      </c>
      <c r="H520" s="4">
        <v>20636000000</v>
      </c>
    </row>
    <row r="521" spans="7:8">
      <c r="G521" s="4">
        <v>8.9730724899999998</v>
      </c>
      <c r="H521" s="4">
        <v>26570000000</v>
      </c>
    </row>
    <row r="522" spans="7:8">
      <c r="G522" s="4">
        <v>8.9730724899999998</v>
      </c>
      <c r="H522" s="4">
        <v>23220000000</v>
      </c>
    </row>
    <row r="523" spans="7:8">
      <c r="G523" s="4">
        <v>9.2194684500000008</v>
      </c>
      <c r="H523" s="4">
        <v>21344000000</v>
      </c>
    </row>
    <row r="524" spans="7:8">
      <c r="G524" s="4">
        <v>9.2194684500000008</v>
      </c>
      <c r="H524" s="4">
        <v>20987000000</v>
      </c>
    </row>
    <row r="525" spans="7:8">
      <c r="G525" s="4">
        <v>9.2194684500000008</v>
      </c>
      <c r="H525" s="4">
        <v>19619000000</v>
      </c>
    </row>
    <row r="526" spans="7:8">
      <c r="G526" s="4">
        <v>9.2194684500000008</v>
      </c>
      <c r="H526" s="4">
        <v>17437000000</v>
      </c>
    </row>
    <row r="527" spans="7:8">
      <c r="G527" s="4">
        <v>9.4726303099999996</v>
      </c>
      <c r="H527" s="4">
        <v>16028000000</v>
      </c>
    </row>
    <row r="528" spans="7:8">
      <c r="G528" s="4">
        <v>9.4726303099999996</v>
      </c>
      <c r="H528" s="4">
        <v>13543000000</v>
      </c>
    </row>
    <row r="529" spans="7:8">
      <c r="G529" s="4">
        <v>9.7327438599999994</v>
      </c>
      <c r="H529" s="4">
        <v>14007000000</v>
      </c>
    </row>
    <row r="530" spans="7:8">
      <c r="G530" s="4">
        <v>10</v>
      </c>
      <c r="H530" s="4">
        <v>13094000000</v>
      </c>
    </row>
    <row r="531" spans="7:8">
      <c r="G531" s="4">
        <v>10</v>
      </c>
      <c r="H531" s="4">
        <v>12241000000</v>
      </c>
    </row>
    <row r="532" spans="7:8">
      <c r="G532" s="4">
        <v>10</v>
      </c>
      <c r="H532" s="4">
        <v>11252000000</v>
      </c>
    </row>
    <row r="533" spans="7:8">
      <c r="G533" s="4">
        <v>10</v>
      </c>
      <c r="H533" s="4">
        <v>10879000000</v>
      </c>
    </row>
    <row r="534" spans="7:8">
      <c r="G534" s="4">
        <v>10.2745949</v>
      </c>
      <c r="H534" s="4">
        <v>10343000000</v>
      </c>
    </row>
    <row r="535" spans="7:8">
      <c r="G535" s="4">
        <v>10.556729900000001</v>
      </c>
      <c r="H535" s="4">
        <v>7898797419</v>
      </c>
    </row>
    <row r="536" spans="7:8">
      <c r="G536" s="4">
        <v>10.556729900000001</v>
      </c>
      <c r="H536" s="4">
        <v>6452917275</v>
      </c>
    </row>
    <row r="537" spans="7:8">
      <c r="G537" s="4">
        <v>10.556729900000001</v>
      </c>
      <c r="H537" s="4">
        <v>5931584637</v>
      </c>
    </row>
    <row r="538" spans="7:8">
      <c r="G538" s="4">
        <v>10.8466123</v>
      </c>
      <c r="H538" s="4">
        <v>5452370581</v>
      </c>
    </row>
    <row r="539" spans="7:8">
      <c r="G539" s="4">
        <v>10.8466123</v>
      </c>
      <c r="H539" s="4">
        <v>5183631810</v>
      </c>
    </row>
    <row r="540" spans="7:8">
      <c r="G540" s="4">
        <v>10.8466123</v>
      </c>
      <c r="H540" s="4">
        <v>4845804107</v>
      </c>
    </row>
    <row r="541" spans="7:8">
      <c r="G541" s="4">
        <v>11.144454700000001</v>
      </c>
      <c r="H541" s="4">
        <v>5931584637</v>
      </c>
    </row>
    <row r="542" spans="7:8">
      <c r="G542" s="4">
        <v>11.144454700000001</v>
      </c>
      <c r="H542" s="4">
        <v>4164014135</v>
      </c>
    </row>
    <row r="543" spans="7:8">
      <c r="G543" s="4">
        <v>11.144454700000001</v>
      </c>
      <c r="H543" s="4">
        <v>3578149949</v>
      </c>
    </row>
    <row r="544" spans="7:8">
      <c r="G544" s="4">
        <v>11.4504757</v>
      </c>
      <c r="H544" s="4">
        <v>4379892130</v>
      </c>
    </row>
    <row r="545" spans="7:8">
      <c r="G545" s="4">
        <v>11.4504757</v>
      </c>
      <c r="H545" s="4">
        <v>3827602497</v>
      </c>
    </row>
    <row r="546" spans="7:8">
      <c r="G546" s="4">
        <v>11.4504757</v>
      </c>
      <c r="H546" s="4">
        <v>3700775011</v>
      </c>
    </row>
    <row r="547" spans="7:8">
      <c r="G547" s="4">
        <v>11.4504757</v>
      </c>
      <c r="H547" s="4">
        <v>2017799680</v>
      </c>
    </row>
    <row r="548" spans="7:8">
      <c r="G548" s="4">
        <v>11.7648999</v>
      </c>
      <c r="H548" s="4">
        <v>2642111975</v>
      </c>
    </row>
    <row r="549" spans="7:8">
      <c r="G549" s="4">
        <v>11.7648999</v>
      </c>
      <c r="H549" s="4">
        <v>1704933001</v>
      </c>
    </row>
    <row r="550" spans="7:8">
      <c r="G550" s="4">
        <v>12.087958</v>
      </c>
      <c r="H550" s="4">
        <v>2195146020</v>
      </c>
    </row>
    <row r="551" spans="7:8">
      <c r="G551" s="4">
        <v>12.087958</v>
      </c>
      <c r="H551" s="4">
        <v>2122409927</v>
      </c>
    </row>
    <row r="552" spans="7:8">
      <c r="G552" s="4">
        <v>12.087958</v>
      </c>
      <c r="H552" s="4">
        <v>1886295619</v>
      </c>
    </row>
    <row r="553" spans="7:8">
      <c r="G553" s="4">
        <v>12.4198871</v>
      </c>
      <c r="H553" s="4">
        <v>2428655155</v>
      </c>
    </row>
    <row r="554" spans="7:8">
      <c r="G554" s="4">
        <v>12.4198871</v>
      </c>
      <c r="H554" s="4">
        <v>1793323075</v>
      </c>
    </row>
    <row r="555" spans="7:8">
      <c r="G555" s="4">
        <v>12.4198871</v>
      </c>
      <c r="H555" s="4">
        <v>1416509567</v>
      </c>
    </row>
    <row r="556" spans="7:8">
      <c r="G556" s="4">
        <v>12.4198871</v>
      </c>
      <c r="H556" s="4">
        <v>961450278</v>
      </c>
    </row>
    <row r="557" spans="7:8">
      <c r="G557" s="4">
        <v>12.760930800000001</v>
      </c>
      <c r="H557" s="4">
        <v>1620899535</v>
      </c>
    </row>
    <row r="558" spans="7:8">
      <c r="G558" s="4">
        <v>12.760930800000001</v>
      </c>
      <c r="H558" s="4">
        <v>1118872212</v>
      </c>
    </row>
    <row r="559" spans="7:8">
      <c r="G559" s="4">
        <v>12.760930800000001</v>
      </c>
      <c r="H559" s="4">
        <v>759430097</v>
      </c>
    </row>
    <row r="560" spans="7:8">
      <c r="G560" s="4">
        <v>13.1113394</v>
      </c>
      <c r="H560" s="4">
        <v>1237892486</v>
      </c>
    </row>
    <row r="561" spans="7:8">
      <c r="G561" s="4">
        <v>13.1113394</v>
      </c>
      <c r="H561" s="4">
        <v>854490654</v>
      </c>
    </row>
    <row r="562" spans="7:8">
      <c r="G562" s="4">
        <v>13.1113394</v>
      </c>
      <c r="H562" s="4">
        <v>674944857</v>
      </c>
    </row>
    <row r="563" spans="7:8">
      <c r="G563" s="4">
        <v>13.47137</v>
      </c>
      <c r="H563" s="4">
        <v>977786197</v>
      </c>
    </row>
    <row r="564" spans="7:8">
      <c r="G564" s="4">
        <v>13.47137</v>
      </c>
      <c r="H564" s="4">
        <v>143250967</v>
      </c>
    </row>
    <row r="565" spans="7:8">
      <c r="G565" s="4">
        <v>13.47137</v>
      </c>
      <c r="H565" s="4">
        <v>97231028.099999994</v>
      </c>
    </row>
    <row r="566" spans="7:8">
      <c r="G566" s="4">
        <v>13.8412869</v>
      </c>
      <c r="H566" s="4">
        <v>734266405</v>
      </c>
    </row>
    <row r="567" spans="7:8">
      <c r="G567" s="4">
        <v>13.8412869</v>
      </c>
      <c r="H567" s="4">
        <v>686412788</v>
      </c>
    </row>
    <row r="568" spans="7:8">
      <c r="G568" s="4">
        <v>13.8412869</v>
      </c>
      <c r="H568" s="4">
        <v>610050593</v>
      </c>
    </row>
    <row r="569" spans="7:8">
      <c r="G569" s="4">
        <v>13.8412869</v>
      </c>
      <c r="H569" s="4">
        <v>316227766</v>
      </c>
    </row>
    <row r="570" spans="7:8">
      <c r="G570" s="4">
        <v>14.2213615</v>
      </c>
      <c r="H570" s="4">
        <v>630957344</v>
      </c>
    </row>
    <row r="571" spans="7:8">
      <c r="G571" s="4">
        <v>14.2213615</v>
      </c>
      <c r="H571" s="4">
        <v>498380424</v>
      </c>
    </row>
    <row r="572" spans="7:8">
      <c r="G572" s="4">
        <v>14.2213615</v>
      </c>
      <c r="H572" s="4">
        <v>428259807</v>
      </c>
    </row>
    <row r="573" spans="7:8">
      <c r="G573" s="4">
        <v>14.2213615</v>
      </c>
      <c r="H573" s="4">
        <v>53914715.399999999</v>
      </c>
    </row>
    <row r="574" spans="7:8">
      <c r="G574" s="4">
        <v>14.6118728</v>
      </c>
      <c r="H574" s="4">
        <v>610050593</v>
      </c>
    </row>
    <row r="575" spans="7:8">
      <c r="G575" s="4">
        <v>14.6118728</v>
      </c>
      <c r="H575" s="4">
        <v>178327989</v>
      </c>
    </row>
    <row r="576" spans="7:8">
      <c r="G576" s="4">
        <v>14.6118728</v>
      </c>
      <c r="H576" s="4">
        <v>67116495</v>
      </c>
    </row>
    <row r="577" spans="7:8">
      <c r="G577" s="4">
        <v>15.0131073</v>
      </c>
      <c r="H577" s="4">
        <v>207526313</v>
      </c>
    </row>
    <row r="578" spans="7:8">
      <c r="G578" s="4">
        <v>15.0131073</v>
      </c>
      <c r="H578" s="4">
        <v>51257343.899999999</v>
      </c>
    </row>
    <row r="579" spans="7:8">
      <c r="G579" s="4">
        <v>15.425359500000001</v>
      </c>
      <c r="H579" s="4">
        <v>249781906</v>
      </c>
    </row>
    <row r="580" spans="7:8">
      <c r="G580" s="4">
        <v>15.425359500000001</v>
      </c>
      <c r="H580" s="4">
        <v>178327989</v>
      </c>
    </row>
    <row r="581" spans="7:8">
      <c r="G581" s="4">
        <v>15.425359500000001</v>
      </c>
      <c r="H581" s="4">
        <v>161182198</v>
      </c>
    </row>
    <row r="582" spans="7:8">
      <c r="G582" s="4">
        <v>15.8489319</v>
      </c>
      <c r="H582" s="4">
        <v>295618567</v>
      </c>
    </row>
    <row r="583" spans="7:8">
      <c r="G583" s="4">
        <v>16.2841354</v>
      </c>
      <c r="H583" s="4">
        <v>233503117</v>
      </c>
    </row>
    <row r="584" spans="7:8">
      <c r="G584" s="4">
        <v>16.2841354</v>
      </c>
      <c r="H584" s="4">
        <v>172419097</v>
      </c>
    </row>
    <row r="585" spans="7:8">
      <c r="G585" s="4">
        <v>16.731289400000001</v>
      </c>
      <c r="H585" s="4">
        <v>599858449</v>
      </c>
    </row>
    <row r="586" spans="7:8">
      <c r="G586" s="4">
        <v>16.731289400000001</v>
      </c>
      <c r="H586" s="4">
        <v>105776756</v>
      </c>
    </row>
    <row r="587" spans="7:8">
      <c r="G587" s="4">
        <v>17.190722000000001</v>
      </c>
      <c r="H587" s="4">
        <v>344021326</v>
      </c>
    </row>
    <row r="588" spans="7:8">
      <c r="G588" s="4">
        <v>17.190722000000001</v>
      </c>
      <c r="H588" s="4">
        <v>245608788</v>
      </c>
    </row>
    <row r="589" spans="7:8">
      <c r="G589" s="4">
        <v>17.662770399999999</v>
      </c>
      <c r="H589" s="4">
        <v>506848364</v>
      </c>
    </row>
    <row r="590" spans="7:8">
      <c r="G590" s="4">
        <v>18.147780999999998</v>
      </c>
      <c r="H590" s="4">
        <v>229601970</v>
      </c>
    </row>
    <row r="591" spans="7:8">
      <c r="G591" s="4">
        <v>19.158122299999999</v>
      </c>
      <c r="H591" s="4">
        <v>258342062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89AC-0FA9-A448-BB9E-C623BFD1EBF0}">
  <dimension ref="A1:S23"/>
  <sheetViews>
    <sheetView workbookViewId="0">
      <selection activeCell="J31" sqref="J31"/>
    </sheetView>
  </sheetViews>
  <sheetFormatPr defaultColWidth="10.765625" defaultRowHeight="15.5"/>
  <cols>
    <col min="2" max="2" width="10.765625" customWidth="1"/>
    <col min="8" max="8" width="14.84375" customWidth="1"/>
    <col min="18" max="18" width="14.15234375" customWidth="1"/>
  </cols>
  <sheetData>
    <row r="1" spans="1:19">
      <c r="A1" t="s">
        <v>10</v>
      </c>
      <c r="K1" t="s">
        <v>11</v>
      </c>
    </row>
    <row r="2" spans="1:19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K2" t="s">
        <v>21</v>
      </c>
      <c r="L2" t="s">
        <v>13</v>
      </c>
      <c r="M2" t="s">
        <v>22</v>
      </c>
      <c r="N2" t="s">
        <v>23</v>
      </c>
      <c r="O2" t="s">
        <v>16</v>
      </c>
      <c r="P2" t="s">
        <v>17</v>
      </c>
      <c r="Q2" t="s">
        <v>18</v>
      </c>
      <c r="R2" t="s">
        <v>19</v>
      </c>
      <c r="S2" t="s">
        <v>24</v>
      </c>
    </row>
    <row r="3" spans="1:19">
      <c r="A3">
        <v>0</v>
      </c>
      <c r="B3">
        <v>0</v>
      </c>
      <c r="C3" s="2">
        <v>0</v>
      </c>
      <c r="D3">
        <v>0</v>
      </c>
      <c r="E3" s="2">
        <v>0</v>
      </c>
      <c r="F3">
        <v>0</v>
      </c>
      <c r="G3">
        <v>0</v>
      </c>
      <c r="H3">
        <v>0</v>
      </c>
      <c r="K3">
        <f>A3</f>
        <v>0</v>
      </c>
      <c r="L3">
        <v>0</v>
      </c>
      <c r="M3" s="2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9">
      <c r="A4">
        <f>A3+1</f>
        <v>1</v>
      </c>
      <c r="B4">
        <v>0</v>
      </c>
      <c r="C4">
        <v>1</v>
      </c>
      <c r="D4">
        <v>0</v>
      </c>
      <c r="E4">
        <v>86.510400000000004</v>
      </c>
      <c r="F4">
        <v>2.3163699999999999E-2</v>
      </c>
      <c r="G4">
        <v>0</v>
      </c>
      <c r="H4">
        <v>1.75146</v>
      </c>
      <c r="I4">
        <f>10000*(H4/8900)</f>
        <v>1.9679325842696631</v>
      </c>
      <c r="K4">
        <f t="shared" ref="K4:K23" si="0">A4</f>
        <v>1</v>
      </c>
      <c r="L4">
        <v>0</v>
      </c>
      <c r="M4">
        <v>1</v>
      </c>
      <c r="N4">
        <v>0</v>
      </c>
      <c r="O4">
        <v>43.453299999999999</v>
      </c>
      <c r="P4">
        <v>4.6299399999999998E-2</v>
      </c>
      <c r="Q4">
        <v>0</v>
      </c>
      <c r="R4">
        <v>5.8467099999999999</v>
      </c>
      <c r="S4">
        <f>10000*(R4/8900)</f>
        <v>6.569337078651686</v>
      </c>
    </row>
    <row r="5" spans="1:19">
      <c r="A5">
        <f t="shared" ref="A5:A23" si="1">A4+1</f>
        <v>2</v>
      </c>
      <c r="B5">
        <v>0</v>
      </c>
      <c r="C5">
        <v>2</v>
      </c>
      <c r="D5">
        <v>0</v>
      </c>
      <c r="E5">
        <v>43.255200000000002</v>
      </c>
      <c r="F5">
        <v>3.2751799999999998E-2</v>
      </c>
      <c r="G5">
        <v>0</v>
      </c>
      <c r="H5">
        <v>3.0765400000000001</v>
      </c>
      <c r="I5">
        <f t="shared" ref="I5:I23" si="2">10000*(H5/8900)</f>
        <v>3.4567865168539331</v>
      </c>
      <c r="K5">
        <f t="shared" si="0"/>
        <v>2</v>
      </c>
      <c r="L5">
        <v>0</v>
      </c>
      <c r="M5">
        <v>2</v>
      </c>
      <c r="N5">
        <v>0</v>
      </c>
      <c r="O5">
        <v>21.726600000000001</v>
      </c>
      <c r="P5">
        <v>6.5424700000000002E-2</v>
      </c>
      <c r="Q5">
        <v>0</v>
      </c>
      <c r="R5">
        <v>15.513400000000001</v>
      </c>
      <c r="S5">
        <f t="shared" ref="S5:S23" si="3">10000*(R5/8900)</f>
        <v>17.430786516853932</v>
      </c>
    </row>
    <row r="6" spans="1:19">
      <c r="A6">
        <f t="shared" si="1"/>
        <v>3</v>
      </c>
      <c r="B6">
        <v>0</v>
      </c>
      <c r="C6">
        <v>3</v>
      </c>
      <c r="D6">
        <v>0</v>
      </c>
      <c r="E6">
        <v>28.8368</v>
      </c>
      <c r="F6">
        <v>4.0104500000000001E-2</v>
      </c>
      <c r="G6">
        <v>0</v>
      </c>
      <c r="H6">
        <v>4.6368</v>
      </c>
      <c r="I6">
        <f t="shared" si="2"/>
        <v>5.2098876404494385</v>
      </c>
      <c r="K6">
        <f t="shared" si="0"/>
        <v>3</v>
      </c>
      <c r="L6">
        <v>0</v>
      </c>
      <c r="M6">
        <v>3</v>
      </c>
      <c r="N6">
        <v>0</v>
      </c>
      <c r="O6">
        <v>14.484400000000001</v>
      </c>
      <c r="P6">
        <v>8.0064200000000002E-2</v>
      </c>
      <c r="Q6">
        <v>0</v>
      </c>
      <c r="R6">
        <v>28.6143</v>
      </c>
      <c r="S6">
        <f t="shared" si="3"/>
        <v>32.150898876404497</v>
      </c>
    </row>
    <row r="7" spans="1:19">
      <c r="A7">
        <f t="shared" si="1"/>
        <v>4</v>
      </c>
      <c r="B7">
        <v>0</v>
      </c>
      <c r="C7">
        <v>4</v>
      </c>
      <c r="D7">
        <v>0</v>
      </c>
      <c r="E7">
        <v>21.627600000000001</v>
      </c>
      <c r="F7">
        <v>4.6299399999999998E-2</v>
      </c>
      <c r="G7">
        <v>0</v>
      </c>
      <c r="H7">
        <v>6.45777</v>
      </c>
      <c r="I7">
        <f t="shared" si="2"/>
        <v>7.2559213483146072</v>
      </c>
      <c r="K7">
        <f t="shared" si="0"/>
        <v>4</v>
      </c>
      <c r="L7">
        <v>0.33135300000000001</v>
      </c>
      <c r="M7">
        <v>3.66865</v>
      </c>
      <c r="N7">
        <v>0.19728599999999999</v>
      </c>
      <c r="O7">
        <v>10.863300000000001</v>
      </c>
      <c r="P7">
        <v>9.2376100000000003E-2</v>
      </c>
      <c r="Q7">
        <v>0.86942900000000001</v>
      </c>
      <c r="R7">
        <v>45.017400000000002</v>
      </c>
      <c r="S7">
        <f t="shared" si="3"/>
        <v>50.581348314606743</v>
      </c>
    </row>
    <row r="8" spans="1:19">
      <c r="A8">
        <f t="shared" si="1"/>
        <v>5</v>
      </c>
      <c r="B8">
        <v>0</v>
      </c>
      <c r="C8">
        <v>5</v>
      </c>
      <c r="D8">
        <v>0</v>
      </c>
      <c r="E8">
        <v>17.302099999999999</v>
      </c>
      <c r="F8">
        <v>5.1753899999999999E-2</v>
      </c>
      <c r="G8">
        <v>0</v>
      </c>
      <c r="H8">
        <v>8.5325299999999995</v>
      </c>
      <c r="I8">
        <f t="shared" si="2"/>
        <v>9.5871123595505612</v>
      </c>
      <c r="K8">
        <f t="shared" si="0"/>
        <v>5</v>
      </c>
      <c r="L8">
        <v>2.40476</v>
      </c>
      <c r="M8">
        <v>2.59524</v>
      </c>
      <c r="N8">
        <v>7.2012099999999996E-2</v>
      </c>
      <c r="O8">
        <v>8.6906599999999994</v>
      </c>
      <c r="P8">
        <v>0.103197</v>
      </c>
      <c r="Q8">
        <v>0.97076899999999999</v>
      </c>
      <c r="R8">
        <v>64.413700000000006</v>
      </c>
      <c r="S8">
        <f t="shared" si="3"/>
        <v>72.374943820224729</v>
      </c>
    </row>
    <row r="9" spans="1:19">
      <c r="A9">
        <f t="shared" si="1"/>
        <v>6</v>
      </c>
      <c r="B9">
        <v>0</v>
      </c>
      <c r="C9">
        <v>6</v>
      </c>
      <c r="D9">
        <v>0</v>
      </c>
      <c r="E9">
        <v>14.4184</v>
      </c>
      <c r="F9">
        <v>5.6682200000000002E-2</v>
      </c>
      <c r="G9">
        <v>0</v>
      </c>
      <c r="H9">
        <v>10.8527</v>
      </c>
      <c r="I9">
        <f t="shared" si="2"/>
        <v>12.194044943820225</v>
      </c>
      <c r="K9">
        <f t="shared" si="0"/>
        <v>6</v>
      </c>
      <c r="L9">
        <v>3.86808</v>
      </c>
      <c r="M9">
        <v>2.13192</v>
      </c>
      <c r="N9">
        <v>5.4017000000000003E-2</v>
      </c>
      <c r="O9">
        <v>7.24221</v>
      </c>
      <c r="P9">
        <v>0.112956</v>
      </c>
      <c r="Q9">
        <v>0.98004599999999997</v>
      </c>
      <c r="R9">
        <v>86.773499999999999</v>
      </c>
      <c r="S9">
        <f t="shared" si="3"/>
        <v>97.498314606741573</v>
      </c>
    </row>
    <row r="10" spans="1:19">
      <c r="A10">
        <f t="shared" si="1"/>
        <v>7</v>
      </c>
      <c r="B10">
        <v>0</v>
      </c>
      <c r="C10">
        <v>7</v>
      </c>
      <c r="D10">
        <v>0</v>
      </c>
      <c r="E10">
        <v>12.358599999999999</v>
      </c>
      <c r="F10">
        <v>6.1211500000000002E-2</v>
      </c>
      <c r="G10">
        <v>0</v>
      </c>
      <c r="H10">
        <v>13.411300000000001</v>
      </c>
      <c r="I10">
        <f t="shared" si="2"/>
        <v>15.068876404494382</v>
      </c>
      <c r="K10">
        <f t="shared" si="0"/>
        <v>7</v>
      </c>
      <c r="L10">
        <v>5.1596200000000003</v>
      </c>
      <c r="M10">
        <v>1.8403799999999999</v>
      </c>
      <c r="N10">
        <v>4.5715899999999997E-2</v>
      </c>
      <c r="O10">
        <v>6.2076099999999999</v>
      </c>
      <c r="P10">
        <v>0.121909</v>
      </c>
      <c r="Q10">
        <v>0.98420099999999999</v>
      </c>
      <c r="R10">
        <v>111.986</v>
      </c>
      <c r="S10">
        <f t="shared" si="3"/>
        <v>125.82696629213484</v>
      </c>
    </row>
    <row r="11" spans="1:19">
      <c r="A11">
        <f t="shared" si="1"/>
        <v>8</v>
      </c>
      <c r="B11">
        <v>0</v>
      </c>
      <c r="C11">
        <v>8</v>
      </c>
      <c r="D11">
        <v>0</v>
      </c>
      <c r="E11">
        <v>10.813800000000001</v>
      </c>
      <c r="F11">
        <v>6.5424700000000002E-2</v>
      </c>
      <c r="G11">
        <v>0</v>
      </c>
      <c r="H11">
        <v>16.2029</v>
      </c>
      <c r="I11">
        <f t="shared" si="2"/>
        <v>18.205505617977529</v>
      </c>
      <c r="K11">
        <f t="shared" si="0"/>
        <v>8</v>
      </c>
      <c r="L11">
        <v>6.3670999999999998</v>
      </c>
      <c r="M11">
        <v>1.6329</v>
      </c>
      <c r="N11">
        <v>4.0711400000000002E-2</v>
      </c>
      <c r="O11">
        <v>5.4316599999999999</v>
      </c>
      <c r="P11">
        <v>0.13022300000000001</v>
      </c>
      <c r="Q11">
        <v>0.98668599999999995</v>
      </c>
      <c r="R11">
        <v>139.96199999999999</v>
      </c>
      <c r="S11">
        <f t="shared" si="3"/>
        <v>157.26067415730336</v>
      </c>
    </row>
    <row r="12" spans="1:19">
      <c r="A12">
        <f t="shared" si="1"/>
        <v>9</v>
      </c>
      <c r="B12">
        <v>0</v>
      </c>
      <c r="C12">
        <v>9</v>
      </c>
      <c r="D12">
        <v>0</v>
      </c>
      <c r="E12">
        <v>9.6122700000000005</v>
      </c>
      <c r="F12">
        <v>6.9379399999999994E-2</v>
      </c>
      <c r="G12">
        <v>0</v>
      </c>
      <c r="H12">
        <v>19.222799999999999</v>
      </c>
      <c r="I12">
        <f t="shared" si="2"/>
        <v>21.598651685393257</v>
      </c>
      <c r="K12">
        <f t="shared" si="0"/>
        <v>9</v>
      </c>
      <c r="L12">
        <v>7.5248799999999996</v>
      </c>
      <c r="M12">
        <v>1.47512</v>
      </c>
      <c r="N12">
        <v>3.7270999999999999E-2</v>
      </c>
      <c r="O12">
        <v>4.8281400000000003</v>
      </c>
      <c r="P12">
        <v>0.138012</v>
      </c>
      <c r="Q12">
        <v>0.98838300000000001</v>
      </c>
      <c r="R12">
        <v>170.62700000000001</v>
      </c>
      <c r="S12">
        <f t="shared" si="3"/>
        <v>191.71573033707867</v>
      </c>
    </row>
    <row r="13" spans="1:19">
      <c r="A13">
        <f t="shared" si="1"/>
        <v>10</v>
      </c>
      <c r="B13">
        <v>0</v>
      </c>
      <c r="C13">
        <v>10</v>
      </c>
      <c r="D13">
        <v>0</v>
      </c>
      <c r="E13">
        <v>8.6510400000000001</v>
      </c>
      <c r="F13">
        <v>7.3117600000000005E-2</v>
      </c>
      <c r="G13">
        <v>0</v>
      </c>
      <c r="H13">
        <v>22.470800000000001</v>
      </c>
      <c r="I13">
        <f t="shared" si="2"/>
        <v>25.24808988764045</v>
      </c>
      <c r="K13">
        <f t="shared" si="0"/>
        <v>10</v>
      </c>
      <c r="L13">
        <v>8.6500299999999992</v>
      </c>
      <c r="M13">
        <v>1.3499699999999999</v>
      </c>
      <c r="N13">
        <v>3.47132E-2</v>
      </c>
      <c r="O13">
        <v>4.3453299999999997</v>
      </c>
      <c r="P13">
        <v>0.14536199999999999</v>
      </c>
      <c r="Q13">
        <v>0.98963500000000004</v>
      </c>
      <c r="R13">
        <v>203.94</v>
      </c>
      <c r="S13">
        <f t="shared" si="3"/>
        <v>229.14606741573033</v>
      </c>
    </row>
    <row r="14" spans="1:19">
      <c r="A14">
        <f t="shared" si="1"/>
        <v>11</v>
      </c>
      <c r="B14">
        <v>0</v>
      </c>
      <c r="C14">
        <v>11</v>
      </c>
      <c r="D14">
        <v>0</v>
      </c>
      <c r="E14">
        <v>7.8645800000000001</v>
      </c>
      <c r="F14">
        <v>7.6671000000000003E-2</v>
      </c>
      <c r="G14">
        <v>0</v>
      </c>
      <c r="H14">
        <v>25.9297</v>
      </c>
      <c r="I14">
        <f t="shared" si="2"/>
        <v>29.134494382022474</v>
      </c>
      <c r="K14">
        <f t="shared" si="0"/>
        <v>11</v>
      </c>
      <c r="L14">
        <v>9.7524599999999992</v>
      </c>
      <c r="M14">
        <v>1.2475400000000001</v>
      </c>
      <c r="N14">
        <v>3.2707899999999998E-2</v>
      </c>
      <c r="O14">
        <v>3.9502999999999999</v>
      </c>
      <c r="P14">
        <v>0.152335</v>
      </c>
      <c r="Q14">
        <v>0.99060499999999996</v>
      </c>
      <c r="R14">
        <v>239.78899999999999</v>
      </c>
      <c r="S14">
        <f t="shared" si="3"/>
        <v>269.42584269662922</v>
      </c>
    </row>
    <row r="15" spans="1:19">
      <c r="A15">
        <f t="shared" si="1"/>
        <v>12</v>
      </c>
      <c r="B15">
        <v>0</v>
      </c>
      <c r="C15">
        <v>12</v>
      </c>
      <c r="D15">
        <v>0</v>
      </c>
      <c r="E15">
        <v>7.2092000000000001</v>
      </c>
      <c r="F15">
        <v>8.0064200000000002E-2</v>
      </c>
      <c r="G15">
        <v>0</v>
      </c>
      <c r="H15">
        <v>29.619800000000001</v>
      </c>
      <c r="I15">
        <f t="shared" si="2"/>
        <v>33.280674157303373</v>
      </c>
      <c r="K15">
        <f t="shared" si="0"/>
        <v>12</v>
      </c>
      <c r="L15">
        <v>10.837999999999999</v>
      </c>
      <c r="M15">
        <v>1.1619699999999999</v>
      </c>
      <c r="N15">
        <v>3.1078999999999999E-2</v>
      </c>
      <c r="O15">
        <v>3.6211099999999998</v>
      </c>
      <c r="P15">
        <v>0.15898300000000001</v>
      </c>
      <c r="Q15">
        <v>0.99138400000000004</v>
      </c>
      <c r="R15">
        <v>278.16899999999998</v>
      </c>
      <c r="S15">
        <f t="shared" si="3"/>
        <v>312.54943820224713</v>
      </c>
    </row>
    <row r="16" spans="1:19">
      <c r="A16">
        <f t="shared" si="1"/>
        <v>13</v>
      </c>
      <c r="B16">
        <v>0</v>
      </c>
      <c r="C16">
        <v>13</v>
      </c>
      <c r="D16">
        <v>0</v>
      </c>
      <c r="E16">
        <v>6.6546500000000002</v>
      </c>
      <c r="F16">
        <v>8.3316799999999996E-2</v>
      </c>
      <c r="G16">
        <v>0</v>
      </c>
      <c r="H16">
        <v>33.475499999999997</v>
      </c>
      <c r="I16">
        <f t="shared" si="2"/>
        <v>37.612921348314607</v>
      </c>
      <c r="K16">
        <f t="shared" si="0"/>
        <v>13</v>
      </c>
      <c r="L16">
        <v>11.9109</v>
      </c>
      <c r="M16">
        <v>1.0890500000000001</v>
      </c>
      <c r="N16">
        <v>2.9716699999999999E-2</v>
      </c>
      <c r="O16">
        <v>3.3425600000000002</v>
      </c>
      <c r="P16">
        <v>0.16534399999999999</v>
      </c>
      <c r="Q16">
        <v>0.99202599999999996</v>
      </c>
      <c r="R16">
        <v>319.01</v>
      </c>
      <c r="S16">
        <f t="shared" si="3"/>
        <v>358.43820224719104</v>
      </c>
    </row>
    <row r="17" spans="1:19">
      <c r="A17">
        <f t="shared" si="1"/>
        <v>14</v>
      </c>
      <c r="B17">
        <v>0</v>
      </c>
      <c r="C17">
        <v>14</v>
      </c>
      <c r="D17">
        <v>0</v>
      </c>
      <c r="E17">
        <v>6.1793100000000001</v>
      </c>
      <c r="F17">
        <v>8.6444599999999996E-2</v>
      </c>
      <c r="G17">
        <v>0</v>
      </c>
      <c r="H17">
        <v>37.535899999999998</v>
      </c>
      <c r="I17">
        <f t="shared" si="2"/>
        <v>42.175168539325838</v>
      </c>
      <c r="K17">
        <f t="shared" si="0"/>
        <v>14</v>
      </c>
      <c r="L17">
        <v>12.974</v>
      </c>
      <c r="M17">
        <v>1.02597</v>
      </c>
      <c r="N17">
        <v>2.8551799999999999E-2</v>
      </c>
      <c r="O17">
        <v>3.1038100000000002</v>
      </c>
      <c r="P17">
        <v>0.17144899999999999</v>
      </c>
      <c r="Q17">
        <v>0.99256699999999998</v>
      </c>
      <c r="R17">
        <v>362.286</v>
      </c>
      <c r="S17">
        <f t="shared" si="3"/>
        <v>407.06292134831466</v>
      </c>
    </row>
    <row r="18" spans="1:19">
      <c r="A18">
        <f t="shared" si="1"/>
        <v>15</v>
      </c>
      <c r="B18">
        <v>0</v>
      </c>
      <c r="C18">
        <v>15</v>
      </c>
      <c r="D18">
        <v>0</v>
      </c>
      <c r="E18">
        <v>5.76736</v>
      </c>
      <c r="F18">
        <v>8.9460700000000004E-2</v>
      </c>
      <c r="G18">
        <v>0</v>
      </c>
      <c r="H18">
        <v>41.799599999999998</v>
      </c>
      <c r="I18">
        <f t="shared" si="2"/>
        <v>46.965842696629217</v>
      </c>
      <c r="K18">
        <f t="shared" si="0"/>
        <v>15</v>
      </c>
      <c r="L18">
        <v>14.029</v>
      </c>
      <c r="M18">
        <v>0.97098099999999998</v>
      </c>
      <c r="N18">
        <v>2.75427E-2</v>
      </c>
      <c r="O18">
        <v>2.89689</v>
      </c>
      <c r="P18">
        <v>0.17732700000000001</v>
      </c>
      <c r="Q18">
        <v>0.99302999999999997</v>
      </c>
      <c r="R18">
        <v>407.96100000000001</v>
      </c>
      <c r="S18">
        <f t="shared" si="3"/>
        <v>458.38314606741574</v>
      </c>
    </row>
    <row r="19" spans="1:19">
      <c r="A19">
        <f t="shared" si="1"/>
        <v>16</v>
      </c>
      <c r="B19">
        <v>1.2303900000000001</v>
      </c>
      <c r="C19">
        <v>14.769600000000001</v>
      </c>
      <c r="D19">
        <v>0.54433500000000001</v>
      </c>
      <c r="E19">
        <v>5.4069000000000003</v>
      </c>
      <c r="F19">
        <v>9.2376100000000003E-2</v>
      </c>
      <c r="G19">
        <v>1.58734</v>
      </c>
      <c r="H19">
        <v>46.255699999999997</v>
      </c>
      <c r="I19">
        <f t="shared" si="2"/>
        <v>51.97269662921348</v>
      </c>
      <c r="K19">
        <f t="shared" si="0"/>
        <v>16</v>
      </c>
      <c r="L19">
        <v>15.0777</v>
      </c>
      <c r="M19">
        <v>0.92230800000000002</v>
      </c>
      <c r="N19">
        <v>2.66523E-2</v>
      </c>
      <c r="O19">
        <v>2.71583</v>
      </c>
      <c r="P19">
        <v>0.18299799999999999</v>
      </c>
      <c r="Q19">
        <v>0.99343099999999995</v>
      </c>
      <c r="R19">
        <v>455.99599999999998</v>
      </c>
      <c r="S19">
        <f t="shared" si="3"/>
        <v>512.35505617977526</v>
      </c>
    </row>
    <row r="20" spans="1:19">
      <c r="A20">
        <f t="shared" si="1"/>
        <v>17</v>
      </c>
      <c r="B20">
        <v>4.0794300000000003</v>
      </c>
      <c r="C20">
        <v>12.9206</v>
      </c>
      <c r="D20">
        <v>0.34093400000000001</v>
      </c>
      <c r="E20">
        <v>5.0888499999999999</v>
      </c>
      <c r="F20">
        <v>9.5200099999999996E-2</v>
      </c>
      <c r="G20">
        <v>1.8167199999999999</v>
      </c>
      <c r="H20">
        <v>50.908999999999999</v>
      </c>
      <c r="I20">
        <f t="shared" si="2"/>
        <v>57.201123595505614</v>
      </c>
      <c r="K20">
        <f t="shared" si="0"/>
        <v>17</v>
      </c>
      <c r="L20">
        <v>16.120899999999999</v>
      </c>
      <c r="M20">
        <v>0.87907500000000005</v>
      </c>
      <c r="N20">
        <v>2.58614E-2</v>
      </c>
      <c r="O20">
        <v>2.5560800000000001</v>
      </c>
      <c r="P20">
        <v>0.18848100000000001</v>
      </c>
      <c r="Q20">
        <v>0.99378299999999997</v>
      </c>
      <c r="R20">
        <v>506.36099999999999</v>
      </c>
      <c r="S20">
        <f t="shared" si="3"/>
        <v>568.94494382022469</v>
      </c>
    </row>
    <row r="21" spans="1:19">
      <c r="A21">
        <f t="shared" si="1"/>
        <v>18</v>
      </c>
      <c r="B21">
        <v>6.2267700000000001</v>
      </c>
      <c r="C21">
        <v>11.773199999999999</v>
      </c>
      <c r="D21">
        <v>0.266401</v>
      </c>
      <c r="E21">
        <v>4.8061299999999996</v>
      </c>
      <c r="F21">
        <v>9.7940399999999997E-2</v>
      </c>
      <c r="G21">
        <v>1.8662300000000001</v>
      </c>
      <c r="H21">
        <v>55.757599999999996</v>
      </c>
      <c r="I21">
        <f t="shared" si="2"/>
        <v>62.648988764044937</v>
      </c>
      <c r="K21">
        <f t="shared" si="0"/>
        <v>18</v>
      </c>
      <c r="L21">
        <v>17.159800000000001</v>
      </c>
      <c r="M21">
        <v>0.84024399999999999</v>
      </c>
      <c r="N21">
        <v>2.5149700000000001E-2</v>
      </c>
      <c r="O21">
        <v>2.4140700000000002</v>
      </c>
      <c r="P21">
        <v>0.19379299999999999</v>
      </c>
      <c r="Q21">
        <v>0.99409400000000003</v>
      </c>
      <c r="R21">
        <v>559.024</v>
      </c>
      <c r="S21">
        <f t="shared" si="3"/>
        <v>628.11685393258426</v>
      </c>
    </row>
    <row r="22" spans="1:19">
      <c r="A22">
        <f t="shared" si="1"/>
        <v>19</v>
      </c>
      <c r="B22">
        <v>8.0728600000000004</v>
      </c>
      <c r="C22">
        <v>10.927099999999999</v>
      </c>
      <c r="D22">
        <v>0.226746</v>
      </c>
      <c r="E22">
        <v>4.5531800000000002</v>
      </c>
      <c r="F22">
        <v>0.100604</v>
      </c>
      <c r="G22">
        <v>1.89029</v>
      </c>
      <c r="H22">
        <v>60.81</v>
      </c>
      <c r="I22">
        <f t="shared" si="2"/>
        <v>68.325842696629209</v>
      </c>
      <c r="K22">
        <f t="shared" si="0"/>
        <v>19</v>
      </c>
      <c r="L22">
        <v>18.194800000000001</v>
      </c>
      <c r="M22">
        <v>0.80516799999999999</v>
      </c>
      <c r="N22">
        <v>2.4504700000000001E-2</v>
      </c>
      <c r="O22">
        <v>2.2870200000000001</v>
      </c>
      <c r="P22">
        <v>0.19894600000000001</v>
      </c>
      <c r="Q22">
        <v>0.99437299999999995</v>
      </c>
      <c r="R22">
        <v>613.97299999999996</v>
      </c>
      <c r="S22">
        <f t="shared" si="3"/>
        <v>689.85730337078655</v>
      </c>
    </row>
    <row r="23" spans="1:19">
      <c r="A23">
        <f t="shared" si="1"/>
        <v>20</v>
      </c>
      <c r="B23">
        <v>9.7417999999999996</v>
      </c>
      <c r="C23">
        <v>10.2582</v>
      </c>
      <c r="D23">
        <v>0.20130500000000001</v>
      </c>
      <c r="E23">
        <v>4.32552</v>
      </c>
      <c r="F23">
        <v>0.103197</v>
      </c>
      <c r="G23">
        <v>1.9051400000000001</v>
      </c>
      <c r="H23">
        <v>66.003</v>
      </c>
      <c r="I23">
        <f t="shared" si="2"/>
        <v>74.160674157303376</v>
      </c>
      <c r="K23">
        <f t="shared" si="0"/>
        <v>20</v>
      </c>
      <c r="L23">
        <v>19.226600000000001</v>
      </c>
      <c r="M23">
        <v>0.77338899999999999</v>
      </c>
      <c r="N23">
        <v>2.3917600000000001E-2</v>
      </c>
      <c r="O23">
        <v>2.17266</v>
      </c>
      <c r="P23">
        <v>0.203954</v>
      </c>
      <c r="Q23">
        <v>0.99462300000000003</v>
      </c>
      <c r="R23">
        <v>671.14300000000003</v>
      </c>
      <c r="S23">
        <f t="shared" si="3"/>
        <v>754.09325842696637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224E-0417-4E8D-938E-99C657A395DB}">
  <dimension ref="A1:V250"/>
  <sheetViews>
    <sheetView tabSelected="1" zoomScaleNormal="100" workbookViewId="0">
      <selection activeCell="E30" sqref="E30"/>
    </sheetView>
  </sheetViews>
  <sheetFormatPr defaultRowHeight="15.5"/>
  <cols>
    <col min="2" max="2" width="12.69140625" bestFit="1" customWidth="1"/>
    <col min="6" max="6" width="11.765625" bestFit="1" customWidth="1"/>
  </cols>
  <sheetData>
    <row r="1" spans="1:22">
      <c r="G1" t="s">
        <v>25</v>
      </c>
      <c r="H1" t="s">
        <v>38</v>
      </c>
      <c r="N1" t="s">
        <v>26</v>
      </c>
      <c r="O1" t="s">
        <v>38</v>
      </c>
    </row>
    <row r="2" spans="1:22">
      <c r="A2" t="s">
        <v>27</v>
      </c>
      <c r="B2" t="s">
        <v>28</v>
      </c>
      <c r="C2" t="s">
        <v>29</v>
      </c>
      <c r="D2" t="s">
        <v>39</v>
      </c>
      <c r="E2" t="s">
        <v>40</v>
      </c>
      <c r="F2" t="s">
        <v>41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42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U2" s="17" t="s">
        <v>43</v>
      </c>
      <c r="V2" s="17"/>
    </row>
    <row r="3" spans="1:22">
      <c r="A3">
        <v>2</v>
      </c>
      <c r="B3">
        <f>VLOOKUP(A3,I$4:K$216,3,TRUE)</f>
        <v>2.8133892853682093E-20</v>
      </c>
      <c r="C3">
        <f>VLOOKUP(A3,P$4:R$201,3,TRUE)</f>
        <v>5.5534066095816038E-22</v>
      </c>
      <c r="D3">
        <f>B3+C3</f>
        <v>2.8689233514640255E-20</v>
      </c>
      <c r="E3" s="2">
        <f>D3*10*365.25*24*3600</f>
        <v>9.053633555616113E-12</v>
      </c>
      <c r="G3">
        <v>0.3</v>
      </c>
      <c r="H3" s="2">
        <v>0</v>
      </c>
      <c r="I3" s="5">
        <f>0.1208*(G3^2) + 1.2903*G3 + 0.2797</f>
        <v>0.67766199999999999</v>
      </c>
      <c r="N3">
        <v>0.3</v>
      </c>
      <c r="O3" s="2">
        <v>0</v>
      </c>
      <c r="P3">
        <f>0.1208*(N3^2) + 1.2903*N3 + 0.2797</f>
        <v>0.67766199999999999</v>
      </c>
      <c r="U3" t="s">
        <v>44</v>
      </c>
      <c r="V3" t="s">
        <v>45</v>
      </c>
    </row>
    <row r="4" spans="1:22">
      <c r="A4">
        <f>A3+2</f>
        <v>4</v>
      </c>
      <c r="B4">
        <f>VLOOKUP(A4,I$4:K$216,3,TRUE)</f>
        <v>3.9081749457672357E-8</v>
      </c>
      <c r="C4">
        <f t="shared" ref="C4:C27" si="0">VLOOKUP(A4,P$4:R$201,3,TRUE)</f>
        <v>1.9088880322910414E-9</v>
      </c>
      <c r="D4">
        <f t="shared" ref="D4:D27" si="1">B4+C4</f>
        <v>4.0990637489963396E-8</v>
      </c>
      <c r="E4" s="2">
        <f>D4*10*365.25*24*3600</f>
        <v>12.935661416532689</v>
      </c>
      <c r="G4">
        <v>0.4</v>
      </c>
      <c r="H4" s="2">
        <v>0</v>
      </c>
      <c r="I4" s="5">
        <f t="shared" ref="I4:I67" si="2">0.1208*(G4^2) + 1.2903*G4 + 0.2797</f>
        <v>0.81514799999999998</v>
      </c>
      <c r="J4" s="2">
        <f>(I4-I3)*0.0001*(8.9/58)*0.6807*6.022E+23</f>
        <v>8.6480261008537242E+17</v>
      </c>
      <c r="K4" s="2">
        <f>J4*H4*1E-27*E32</f>
        <v>0</v>
      </c>
      <c r="L4" s="2">
        <f>((I4-I3)/2)+I3</f>
        <v>0.74640499999999999</v>
      </c>
      <c r="N4">
        <v>0.4</v>
      </c>
      <c r="O4" s="2">
        <v>0</v>
      </c>
      <c r="P4">
        <f t="shared" ref="P4:P67" si="3">0.1208*(N4^2) + 1.2903*N4 + 0.2797</f>
        <v>0.81514799999999998</v>
      </c>
      <c r="Q4" s="2">
        <f>(P4-P3)*0.0001*(8.9/58)*0.26223*6.022E+23</f>
        <v>3.3315291382795245E+17</v>
      </c>
      <c r="R4" s="2">
        <f>Q4*O4*1E-27*ARC_BR2_spectra_Lee!D$16</f>
        <v>0</v>
      </c>
      <c r="S4" s="2">
        <f>((P4-P3)/2)+P3</f>
        <v>0.74640499999999999</v>
      </c>
      <c r="U4" s="2">
        <f>SUM(K4,R4)</f>
        <v>0</v>
      </c>
      <c r="V4" s="2">
        <f>S4</f>
        <v>0.74640499999999999</v>
      </c>
    </row>
    <row r="5" spans="1:22">
      <c r="A5">
        <f>A4+2</f>
        <v>6</v>
      </c>
      <c r="B5">
        <f t="shared" ref="B4:B27" si="4">VLOOKUP(A5,I$4:K$216,3,TRUE)</f>
        <v>0.83318971554152599</v>
      </c>
      <c r="C5">
        <f t="shared" si="0"/>
        <v>0.11029664145736699</v>
      </c>
      <c r="D5">
        <f t="shared" si="1"/>
        <v>0.94348635699889294</v>
      </c>
      <c r="E5" s="2">
        <f t="shared" ref="E5:E27" si="5">D5*10*365.25*24*3600</f>
        <v>297741650.5962826</v>
      </c>
      <c r="G5">
        <v>0.5</v>
      </c>
      <c r="H5" s="2">
        <v>2.24488E-42</v>
      </c>
      <c r="I5" s="5">
        <f t="shared" si="2"/>
        <v>0.95504999999999995</v>
      </c>
      <c r="J5" s="2">
        <f t="shared" ref="J5:J68" si="6">(I5-I4)*0.0001*(8.9/58)*0.6807*6.022E+23</f>
        <v>8.7999952545105485E+17</v>
      </c>
      <c r="K5" s="2">
        <f>J5*H5*1E-27*ARC_BR2_spectra_Lee!D$16</f>
        <v>5.2044450922261682E-40</v>
      </c>
      <c r="L5" s="2">
        <f t="shared" ref="L5:L68" si="7">((I5-I4)/2)+I4</f>
        <v>0.88509899999999997</v>
      </c>
      <c r="N5">
        <v>0.5</v>
      </c>
      <c r="O5" s="2">
        <v>6.4459699999999998E-44</v>
      </c>
      <c r="P5">
        <f t="shared" si="3"/>
        <v>0.95504999999999995</v>
      </c>
      <c r="Q5" s="2">
        <f t="shared" ref="Q5:Q68" si="8">(P5-P4)*0.0001*(8.9/58)*0.26223*6.022E+23</f>
        <v>3.3900730947411514E+17</v>
      </c>
      <c r="R5" s="2">
        <f>Q5*O5*1E-27*ARC_BR2_spectra_Lee!D$16</f>
        <v>5.7569996698754819E-42</v>
      </c>
      <c r="S5" s="2">
        <f t="shared" ref="S5:S68" si="9">((P5-P4)/2)+P4</f>
        <v>0.88509899999999997</v>
      </c>
      <c r="U5" s="2">
        <f t="shared" ref="U5:U68" si="10">SUM(K5,R5)</f>
        <v>5.2620150889249234E-40</v>
      </c>
      <c r="V5" s="2">
        <f t="shared" ref="V5:V68" si="11">S5</f>
        <v>0.88509899999999997</v>
      </c>
    </row>
    <row r="6" spans="1:22">
      <c r="A6">
        <f t="shared" ref="A6:A27" si="12">A5+2</f>
        <v>8</v>
      </c>
      <c r="B6">
        <f t="shared" si="4"/>
        <v>35.914827157361117</v>
      </c>
      <c r="C6">
        <f t="shared" si="0"/>
        <v>41.717814830037611</v>
      </c>
      <c r="D6">
        <f t="shared" si="1"/>
        <v>77.632641987398728</v>
      </c>
      <c r="E6" s="2">
        <f t="shared" si="5"/>
        <v>24498998627.815342</v>
      </c>
      <c r="G6">
        <v>0.6</v>
      </c>
      <c r="H6" s="2">
        <v>3.6523199999999999E-37</v>
      </c>
      <c r="I6" s="5">
        <f t="shared" si="2"/>
        <v>1.0973679999999999</v>
      </c>
      <c r="J6" s="2">
        <f t="shared" si="6"/>
        <v>8.9519644081673766E+17</v>
      </c>
      <c r="K6" s="2">
        <f>J6*H6*1E-27*ARC_BR2_spectra_Lee!D$16</f>
        <v>8.613626389790277E-35</v>
      </c>
      <c r="L6" s="2">
        <f t="shared" si="7"/>
        <v>1.0262089999999999</v>
      </c>
      <c r="N6">
        <v>0.6</v>
      </c>
      <c r="O6" s="2">
        <v>1.2966900000000001E-38</v>
      </c>
      <c r="P6">
        <f t="shared" si="3"/>
        <v>1.0973679999999999</v>
      </c>
      <c r="Q6" s="2">
        <f t="shared" si="8"/>
        <v>3.4486170512027789E+17</v>
      </c>
      <c r="R6" s="2">
        <f>Q6*O6*1E-27*ARC_BR2_spectra_Lee!D$16</f>
        <v>1.1780941381794003E-36</v>
      </c>
      <c r="S6" s="2">
        <f t="shared" si="9"/>
        <v>1.0262089999999999</v>
      </c>
      <c r="U6" s="2">
        <f t="shared" si="10"/>
        <v>8.7314358036082165E-35</v>
      </c>
      <c r="V6" s="2">
        <f t="shared" si="11"/>
        <v>1.0262089999999999</v>
      </c>
    </row>
    <row r="7" spans="1:22">
      <c r="A7">
        <f t="shared" si="12"/>
        <v>10</v>
      </c>
      <c r="B7">
        <f t="shared" si="4"/>
        <v>166.85989122240085</v>
      </c>
      <c r="C7">
        <f t="shared" si="0"/>
        <v>115.06985446919944</v>
      </c>
      <c r="D7">
        <f t="shared" si="1"/>
        <v>281.92974569160026</v>
      </c>
      <c r="E7" s="2">
        <f t="shared" si="5"/>
        <v>88970261426.372452</v>
      </c>
      <c r="G7">
        <v>0.7</v>
      </c>
      <c r="H7" s="2">
        <v>9.7566099999999995E-33</v>
      </c>
      <c r="I7" s="5">
        <f t="shared" si="2"/>
        <v>1.242102</v>
      </c>
      <c r="J7" s="2">
        <f t="shared" si="6"/>
        <v>9.1039335618242163E+17</v>
      </c>
      <c r="K7" s="2">
        <f>J7*H7*1E-27*ARC_BR2_spectra_Lee!D$16</f>
        <v>2.3400594304694205E-30</v>
      </c>
      <c r="L7" s="2">
        <f t="shared" si="7"/>
        <v>1.169735</v>
      </c>
      <c r="N7">
        <v>0.7</v>
      </c>
      <c r="O7" s="2">
        <v>3.2194800000000002E-34</v>
      </c>
      <c r="P7">
        <f t="shared" si="3"/>
        <v>1.242102</v>
      </c>
      <c r="Q7" s="2">
        <f t="shared" si="8"/>
        <v>3.5071610076644109E+17</v>
      </c>
      <c r="R7" s="2">
        <f>Q7*O7*1E-27*ARC_BR2_spectra_Lee!D$16</f>
        <v>2.9746803037295932E-32</v>
      </c>
      <c r="S7" s="2">
        <f t="shared" si="9"/>
        <v>1.169735</v>
      </c>
      <c r="U7" s="2">
        <f t="shared" si="10"/>
        <v>2.3698062335067166E-30</v>
      </c>
      <c r="V7" s="2">
        <f t="shared" si="11"/>
        <v>1.169735</v>
      </c>
    </row>
    <row r="8" spans="1:22">
      <c r="A8">
        <f t="shared" si="12"/>
        <v>12</v>
      </c>
      <c r="B8">
        <f t="shared" si="4"/>
        <v>607.43139685172275</v>
      </c>
      <c r="C8">
        <f t="shared" si="0"/>
        <v>161.3398151340491</v>
      </c>
      <c r="D8">
        <f t="shared" si="1"/>
        <v>768.77121198577186</v>
      </c>
      <c r="E8" s="2">
        <f t="shared" si="5"/>
        <v>242605743993.62195</v>
      </c>
      <c r="G8">
        <v>0.8</v>
      </c>
      <c r="H8" s="2">
        <v>1.66509E-29</v>
      </c>
      <c r="I8" s="5">
        <f t="shared" si="2"/>
        <v>1.3892520000000002</v>
      </c>
      <c r="J8" s="2">
        <f t="shared" si="6"/>
        <v>9.2559027154810432E+17</v>
      </c>
      <c r="K8" s="2">
        <f>J8*H8*1E-27*ARC_BR2_spectra_Lee!D$16</f>
        <v>4.0602741315509027E-27</v>
      </c>
      <c r="L8" s="2">
        <f t="shared" si="7"/>
        <v>1.315677</v>
      </c>
      <c r="N8">
        <v>0.8</v>
      </c>
      <c r="O8" s="2">
        <v>6.17454E-31</v>
      </c>
      <c r="P8">
        <f t="shared" si="3"/>
        <v>1.3892520000000002</v>
      </c>
      <c r="Q8" s="2">
        <f t="shared" si="8"/>
        <v>3.5657049641260384E+17</v>
      </c>
      <c r="R8" s="2">
        <f>Q8*O8*1E-27*ARC_BR2_spectra_Lee!D$16</f>
        <v>5.8002788965815387E-29</v>
      </c>
      <c r="S8" s="2">
        <f t="shared" si="9"/>
        <v>1.315677</v>
      </c>
      <c r="U8" s="2">
        <f t="shared" si="10"/>
        <v>4.1182769205167184E-27</v>
      </c>
      <c r="V8" s="2">
        <f t="shared" si="11"/>
        <v>1.315677</v>
      </c>
    </row>
    <row r="9" spans="1:22">
      <c r="A9">
        <f t="shared" si="12"/>
        <v>14</v>
      </c>
      <c r="B9">
        <f t="shared" si="4"/>
        <v>1708.8363230661926</v>
      </c>
      <c r="C9">
        <f t="shared" si="0"/>
        <v>325.5154089452073</v>
      </c>
      <c r="D9">
        <f t="shared" si="1"/>
        <v>2034.3517320113999</v>
      </c>
      <c r="E9" s="2">
        <f t="shared" si="5"/>
        <v>641992582181.22961</v>
      </c>
      <c r="G9">
        <v>0.9</v>
      </c>
      <c r="H9" s="2">
        <v>7.6551099999999993E-27</v>
      </c>
      <c r="I9" s="5">
        <f t="shared" si="2"/>
        <v>1.538818</v>
      </c>
      <c r="J9" s="2">
        <f t="shared" si="6"/>
        <v>9.4078718691378534E+17</v>
      </c>
      <c r="K9" s="2">
        <f>J9*H9*1E-27*ARC_BR2_spectra_Lee!D$16</f>
        <v>1.8973248367981474E-24</v>
      </c>
      <c r="L9" s="2">
        <f t="shared" si="7"/>
        <v>1.464035</v>
      </c>
      <c r="N9">
        <v>0.9</v>
      </c>
      <c r="O9" s="2">
        <v>3.1800100000000001E-28</v>
      </c>
      <c r="P9">
        <f t="shared" si="3"/>
        <v>1.538818</v>
      </c>
      <c r="Q9" s="2">
        <f t="shared" si="8"/>
        <v>3.6242489205876595E+17</v>
      </c>
      <c r="R9" s="2">
        <f>Q9*O9*1E-27*ARC_BR2_spectra_Lee!D$16</f>
        <v>3.0363048005925495E-26</v>
      </c>
      <c r="S9" s="2">
        <f t="shared" si="9"/>
        <v>1.464035</v>
      </c>
      <c r="U9" s="2">
        <f t="shared" si="10"/>
        <v>1.9276878848040728E-24</v>
      </c>
      <c r="V9" s="2">
        <f t="shared" si="11"/>
        <v>1.464035</v>
      </c>
    </row>
    <row r="10" spans="1:22">
      <c r="A10">
        <f t="shared" si="12"/>
        <v>16</v>
      </c>
      <c r="B10">
        <f t="shared" si="4"/>
        <v>4347.7326305253791</v>
      </c>
      <c r="C10">
        <f t="shared" si="0"/>
        <v>746.24548104775852</v>
      </c>
      <c r="D10">
        <f t="shared" si="1"/>
        <v>5093.9781115731375</v>
      </c>
      <c r="E10" s="2">
        <f t="shared" si="5"/>
        <v>1607537236537.8044</v>
      </c>
      <c r="G10">
        <v>1</v>
      </c>
      <c r="H10" s="2">
        <v>1.3316300000000001E-24</v>
      </c>
      <c r="I10" s="5">
        <f t="shared" si="2"/>
        <v>1.6908000000000001</v>
      </c>
      <c r="J10" s="2">
        <f t="shared" si="6"/>
        <v>9.5598410227946931E+17</v>
      </c>
      <c r="K10" s="2">
        <f>J10*H10*1E-27*ARC_BR2_spectra_Lee!D$16</f>
        <v>3.3537686686753915E-22</v>
      </c>
      <c r="L10" s="2">
        <f t="shared" si="7"/>
        <v>1.6148090000000002</v>
      </c>
      <c r="N10">
        <v>1</v>
      </c>
      <c r="O10" s="2">
        <v>6.1581799999999998E-26</v>
      </c>
      <c r="P10">
        <f t="shared" si="3"/>
        <v>1.6908000000000001</v>
      </c>
      <c r="Q10" s="2">
        <f t="shared" si="8"/>
        <v>3.6827928770492915E+17</v>
      </c>
      <c r="R10" s="2">
        <f>Q10*O10*1E-27*ARC_BR2_spectra_Lee!D$16</f>
        <v>5.9748710359798778E-24</v>
      </c>
      <c r="S10" s="2">
        <f t="shared" si="9"/>
        <v>1.6148090000000002</v>
      </c>
      <c r="U10" s="2">
        <f t="shared" si="10"/>
        <v>3.4135173790351903E-22</v>
      </c>
      <c r="V10" s="2">
        <f t="shared" si="11"/>
        <v>1.6148090000000002</v>
      </c>
    </row>
    <row r="11" spans="1:22">
      <c r="A11">
        <f t="shared" si="12"/>
        <v>18</v>
      </c>
      <c r="B11">
        <f t="shared" si="4"/>
        <v>7468.0266307768679</v>
      </c>
      <c r="C11">
        <f t="shared" si="0"/>
        <v>1341.013114134194</v>
      </c>
      <c r="D11">
        <f t="shared" si="1"/>
        <v>8809.0397449110624</v>
      </c>
      <c r="E11" s="2">
        <f t="shared" si="5"/>
        <v>2779921526540.0532</v>
      </c>
      <c r="G11">
        <v>1.1000000000000001</v>
      </c>
      <c r="H11" s="2">
        <v>1.09959E-22</v>
      </c>
      <c r="I11" s="5">
        <f t="shared" si="2"/>
        <v>1.8451980000000003</v>
      </c>
      <c r="J11" s="2">
        <f t="shared" si="6"/>
        <v>9.7118101764515354E+17</v>
      </c>
      <c r="K11" s="2">
        <f>J11*H11*1E-27*ARC_BR2_spectra_Lee!D$16</f>
        <v>2.8133892853682093E-20</v>
      </c>
      <c r="L11" s="2">
        <f t="shared" si="7"/>
        <v>1.7679990000000001</v>
      </c>
      <c r="N11">
        <v>1.1000000000000001</v>
      </c>
      <c r="O11" s="2">
        <v>5.6342200000000003E-24</v>
      </c>
      <c r="P11">
        <f t="shared" si="3"/>
        <v>1.8451980000000003</v>
      </c>
      <c r="Q11" s="2">
        <f t="shared" si="8"/>
        <v>3.7413368335109248E+17</v>
      </c>
      <c r="R11" s="2">
        <f>Q11*O11*1E-27*ARC_BR2_spectra_Lee!D$16</f>
        <v>5.5534066095816038E-22</v>
      </c>
      <c r="S11" s="2">
        <f t="shared" si="9"/>
        <v>1.7679990000000001</v>
      </c>
      <c r="U11" s="2">
        <f t="shared" si="10"/>
        <v>2.8689233514640255E-20</v>
      </c>
      <c r="V11" s="2">
        <f t="shared" si="11"/>
        <v>1.7679990000000001</v>
      </c>
    </row>
    <row r="12" spans="1:22">
      <c r="A12">
        <f t="shared" si="12"/>
        <v>20</v>
      </c>
      <c r="B12">
        <f t="shared" si="4"/>
        <v>11002.564042895385</v>
      </c>
      <c r="C12">
        <f t="shared" si="0"/>
        <v>2139.8374347229128</v>
      </c>
      <c r="D12">
        <f t="shared" si="1"/>
        <v>13142.401477618298</v>
      </c>
      <c r="E12" s="2">
        <f t="shared" si="5"/>
        <v>4147426488700.8716</v>
      </c>
      <c r="G12">
        <v>1.2</v>
      </c>
      <c r="H12" s="2">
        <v>5.0626800000000001E-21</v>
      </c>
      <c r="I12" s="5">
        <f t="shared" si="2"/>
        <v>2.0020120000000001</v>
      </c>
      <c r="J12" s="2">
        <f t="shared" si="6"/>
        <v>9.8637793301083302E+17</v>
      </c>
      <c r="K12" s="2">
        <f>J12*H12*1E-27*ARC_BR2_spectra_Lee!D$16</f>
        <v>1.3155964339260465E-18</v>
      </c>
      <c r="L12" s="2">
        <f t="shared" si="7"/>
        <v>1.9236050000000002</v>
      </c>
      <c r="N12">
        <v>1.2</v>
      </c>
      <c r="O12" s="2">
        <v>2.8572299999999999E-22</v>
      </c>
      <c r="P12">
        <f t="shared" si="3"/>
        <v>2.0020120000000001</v>
      </c>
      <c r="Q12" s="2">
        <f t="shared" si="8"/>
        <v>3.7998807899725402E+17</v>
      </c>
      <c r="R12" s="2">
        <f>Q12*O12*1E-27*ARC_BR2_spectra_Lee!D$16</f>
        <v>2.8603161343258881E-20</v>
      </c>
      <c r="S12" s="2">
        <f t="shared" si="9"/>
        <v>1.9236050000000002</v>
      </c>
      <c r="U12" s="2">
        <f t="shared" si="10"/>
        <v>1.3441995952693054E-18</v>
      </c>
      <c r="V12" s="2">
        <f t="shared" si="11"/>
        <v>1.9236050000000002</v>
      </c>
    </row>
    <row r="13" spans="1:22">
      <c r="A13">
        <f t="shared" si="12"/>
        <v>22</v>
      </c>
      <c r="B13">
        <f t="shared" si="4"/>
        <v>12330.756091340982</v>
      </c>
      <c r="C13">
        <f t="shared" si="0"/>
        <v>2510.0597262670112</v>
      </c>
      <c r="D13">
        <f t="shared" si="1"/>
        <v>14840.815817607992</v>
      </c>
      <c r="E13" s="2">
        <f t="shared" si="5"/>
        <v>4683405292457.459</v>
      </c>
      <c r="G13">
        <v>1.3</v>
      </c>
      <c r="H13" s="2">
        <v>1.4582400000000001E-19</v>
      </c>
      <c r="I13" s="5">
        <f t="shared" si="2"/>
        <v>2.1612420000000001</v>
      </c>
      <c r="J13" s="2">
        <f t="shared" si="6"/>
        <v>1.0015748483765174E+18</v>
      </c>
      <c r="K13" s="2">
        <f>J13*H13*1E-27*ARC_BR2_spectra_Lee!D$16</f>
        <v>3.8477892695650486E-17</v>
      </c>
      <c r="L13" s="2">
        <f t="shared" si="7"/>
        <v>2.0816270000000001</v>
      </c>
      <c r="N13">
        <v>1.3</v>
      </c>
      <c r="O13" s="2">
        <v>9.0254400000000007E-21</v>
      </c>
      <c r="P13">
        <f t="shared" si="3"/>
        <v>2.1612420000000001</v>
      </c>
      <c r="Q13" s="2">
        <f t="shared" si="8"/>
        <v>3.8584247464341728E+17</v>
      </c>
      <c r="R13" s="2">
        <f>Q13*O13*1E-27*ARC_BR2_spectra_Lee!D$16</f>
        <v>9.1743917354911243E-19</v>
      </c>
      <c r="S13" s="2">
        <f t="shared" si="9"/>
        <v>2.0816270000000001</v>
      </c>
      <c r="U13" s="2">
        <f t="shared" si="10"/>
        <v>3.9395331869199597E-17</v>
      </c>
      <c r="V13" s="2">
        <f t="shared" si="11"/>
        <v>2.0816270000000001</v>
      </c>
    </row>
    <row r="14" spans="1:22">
      <c r="A14">
        <f t="shared" si="12"/>
        <v>24</v>
      </c>
      <c r="B14">
        <f t="shared" si="4"/>
        <v>12432.642741999436</v>
      </c>
      <c r="C14">
        <f t="shared" si="0"/>
        <v>2681.9338189483137</v>
      </c>
      <c r="D14">
        <f t="shared" si="1"/>
        <v>15114.576560947749</v>
      </c>
      <c r="E14" s="2">
        <f t="shared" si="5"/>
        <v>4769797612797.6475</v>
      </c>
      <c r="G14">
        <v>1.4</v>
      </c>
      <c r="H14" s="2">
        <v>2.8667599999999999E-18</v>
      </c>
      <c r="I14" s="5">
        <f t="shared" si="2"/>
        <v>2.3228879999999998</v>
      </c>
      <c r="J14" s="2">
        <f t="shared" si="6"/>
        <v>1.0167717637421984E+18</v>
      </c>
      <c r="K14" s="2">
        <f>J14*H14*1E-27*ARC_BR2_spectra_Lee!D$16</f>
        <v>7.6791592765081887E-16</v>
      </c>
      <c r="L14" s="2">
        <f t="shared" si="7"/>
        <v>2.2420650000000002</v>
      </c>
      <c r="N14">
        <v>1.4</v>
      </c>
      <c r="O14" s="2">
        <v>1.9353000000000001E-19</v>
      </c>
      <c r="P14">
        <f t="shared" si="3"/>
        <v>2.3228879999999998</v>
      </c>
      <c r="Q14" s="2">
        <f t="shared" si="8"/>
        <v>3.9169687028957939E+17</v>
      </c>
      <c r="R14" s="2">
        <f>Q14*O14*1E-27*ARC_BR2_spectra_Lee!D$16</f>
        <v>1.9970882680704764E-17</v>
      </c>
      <c r="S14" s="2">
        <f t="shared" si="9"/>
        <v>2.2420650000000002</v>
      </c>
      <c r="U14" s="2">
        <f t="shared" si="10"/>
        <v>7.8788681033152368E-16</v>
      </c>
      <c r="V14" s="2">
        <f t="shared" si="11"/>
        <v>2.2420650000000002</v>
      </c>
    </row>
    <row r="15" spans="1:22">
      <c r="A15">
        <f t="shared" si="12"/>
        <v>26</v>
      </c>
      <c r="B15">
        <f t="shared" si="4"/>
        <v>11801.299054869049</v>
      </c>
      <c r="C15">
        <f t="shared" si="0"/>
        <v>2655.4125221820095</v>
      </c>
      <c r="D15">
        <f t="shared" si="1"/>
        <v>14456.711577051057</v>
      </c>
      <c r="E15" s="2">
        <f t="shared" si="5"/>
        <v>4562191212639.4648</v>
      </c>
      <c r="G15">
        <v>1.5</v>
      </c>
      <c r="H15" s="2">
        <v>4.10583E-17</v>
      </c>
      <c r="I15" s="5">
        <f t="shared" si="2"/>
        <v>2.4869499999999998</v>
      </c>
      <c r="J15" s="2">
        <f t="shared" si="6"/>
        <v>1.0319686791078825E+18</v>
      </c>
      <c r="K15" s="2">
        <f>J15*H15*1E-27*ARC_BR2_spectra_Lee!D$16</f>
        <v>1.1162625183559874E-14</v>
      </c>
      <c r="L15" s="2">
        <f t="shared" si="7"/>
        <v>2.4049189999999996</v>
      </c>
      <c r="N15">
        <v>1.5</v>
      </c>
      <c r="O15" s="2">
        <v>3.0103099999999998E-18</v>
      </c>
      <c r="P15">
        <f t="shared" si="3"/>
        <v>2.4869499999999998</v>
      </c>
      <c r="Q15" s="2">
        <f t="shared" si="8"/>
        <v>3.9755126593574272E+17</v>
      </c>
      <c r="R15" s="2">
        <f>Q15*O15*1E-27*ARC_BR2_spectra_Lee!D$16</f>
        <v>3.1528493835655584E-16</v>
      </c>
      <c r="S15" s="2">
        <f t="shared" si="9"/>
        <v>2.4049189999999996</v>
      </c>
      <c r="U15" s="2">
        <f t="shared" si="10"/>
        <v>1.147791012191643E-14</v>
      </c>
      <c r="V15" s="2">
        <f t="shared" si="11"/>
        <v>2.4049189999999996</v>
      </c>
    </row>
    <row r="16" spans="1:22">
      <c r="A16">
        <f t="shared" si="12"/>
        <v>28</v>
      </c>
      <c r="B16">
        <f t="shared" si="4"/>
        <v>10524.552255972889</v>
      </c>
      <c r="C16">
        <f t="shared" si="0"/>
        <v>2468.1062483403198</v>
      </c>
      <c r="D16">
        <f t="shared" si="1"/>
        <v>12992.658504313209</v>
      </c>
      <c r="E16" s="2">
        <f t="shared" si="5"/>
        <v>4100171200157.1445</v>
      </c>
      <c r="G16">
        <v>1.6</v>
      </c>
      <c r="H16" s="2">
        <v>4.5114099999999999E-16</v>
      </c>
      <c r="I16" s="5">
        <f t="shared" si="2"/>
        <v>2.6534280000000003</v>
      </c>
      <c r="J16" s="2">
        <f t="shared" si="6"/>
        <v>1.0471655944735692E+18</v>
      </c>
      <c r="K16" s="2">
        <f>J16*H16*1E-27*ARC_BR2_spectra_Lee!D$16</f>
        <v>1.244590623668221E-13</v>
      </c>
      <c r="L16" s="2">
        <f t="shared" si="7"/>
        <v>2.5701890000000001</v>
      </c>
      <c r="N16">
        <v>1.6</v>
      </c>
      <c r="O16" s="2">
        <v>3.5747500000000002E-17</v>
      </c>
      <c r="P16">
        <f t="shared" si="3"/>
        <v>2.6534280000000003</v>
      </c>
      <c r="Q16" s="2">
        <f t="shared" si="8"/>
        <v>4.0340566158190701E+17</v>
      </c>
      <c r="R16" s="2">
        <f>Q16*O16*1E-27*ARC_BR2_spectra_Lee!D$16</f>
        <v>3.7991507454328796E-15</v>
      </c>
      <c r="S16" s="2">
        <f t="shared" si="9"/>
        <v>2.5701890000000001</v>
      </c>
      <c r="U16" s="2">
        <f t="shared" si="10"/>
        <v>1.2825821311225497E-13</v>
      </c>
      <c r="V16" s="2">
        <f t="shared" si="11"/>
        <v>2.5701890000000001</v>
      </c>
    </row>
    <row r="17" spans="1:22">
      <c r="A17">
        <f t="shared" si="12"/>
        <v>30</v>
      </c>
      <c r="B17">
        <f t="shared" si="4"/>
        <v>9270.7474638127969</v>
      </c>
      <c r="C17">
        <f t="shared" si="0"/>
        <v>2233.9570834929045</v>
      </c>
      <c r="D17">
        <f t="shared" si="1"/>
        <v>11504.704547305701</v>
      </c>
      <c r="E17" s="2">
        <f t="shared" si="5"/>
        <v>3630608642220.5439</v>
      </c>
      <c r="G17">
        <v>1.7</v>
      </c>
      <c r="H17" s="2">
        <v>3.9586899999999996E-15</v>
      </c>
      <c r="I17" s="5">
        <f t="shared" si="2"/>
        <v>2.8223219999999998</v>
      </c>
      <c r="J17" s="2">
        <f t="shared" si="6"/>
        <v>1.0623625098392448E+18</v>
      </c>
      <c r="K17" s="2">
        <f>J17*H17*1E-27*ARC_BR2_spectra_Lee!D$16</f>
        <v>1.1079574769472331E-12</v>
      </c>
      <c r="L17" s="2">
        <f t="shared" si="7"/>
        <v>2.7378749999999998</v>
      </c>
      <c r="N17">
        <v>1.7</v>
      </c>
      <c r="O17" s="2">
        <v>3.3752099999999998E-16</v>
      </c>
      <c r="P17">
        <f t="shared" si="3"/>
        <v>2.8223219999999998</v>
      </c>
      <c r="Q17" s="2">
        <f t="shared" si="8"/>
        <v>4.0926005722806694E+17</v>
      </c>
      <c r="R17" s="2">
        <f>Q17*O17*1E-27*ARC_BR2_spectra_Lee!D$16</f>
        <v>3.6391421665246925E-14</v>
      </c>
      <c r="S17" s="2">
        <f t="shared" si="9"/>
        <v>2.7378749999999998</v>
      </c>
      <c r="U17" s="2">
        <f t="shared" si="10"/>
        <v>1.1443488986124799E-12</v>
      </c>
      <c r="V17" s="2">
        <f t="shared" si="11"/>
        <v>2.7378749999999998</v>
      </c>
    </row>
    <row r="18" spans="1:22">
      <c r="A18">
        <f t="shared" si="12"/>
        <v>32</v>
      </c>
      <c r="B18">
        <f t="shared" si="4"/>
        <v>7982.7896643991653</v>
      </c>
      <c r="C18">
        <f t="shared" si="0"/>
        <v>1961.4795302919686</v>
      </c>
      <c r="D18">
        <f t="shared" si="1"/>
        <v>9944.2691946911345</v>
      </c>
      <c r="E18" s="2">
        <f t="shared" si="5"/>
        <v>3138172695383.8496</v>
      </c>
      <c r="G18">
        <v>1.8</v>
      </c>
      <c r="H18" s="2">
        <v>2.86497E-14</v>
      </c>
      <c r="I18" s="5">
        <f t="shared" si="2"/>
        <v>2.9936320000000003</v>
      </c>
      <c r="J18" s="2">
        <f t="shared" si="6"/>
        <v>1.0775594252049343E+18</v>
      </c>
      <c r="K18" s="2">
        <f>J18*H18*1E-27*ARC_BR2_spectra_Lee!D$16</f>
        <v>8.1331760096299091E-12</v>
      </c>
      <c r="L18" s="2">
        <f t="shared" si="7"/>
        <v>2.9079769999999998</v>
      </c>
      <c r="N18">
        <v>1.8</v>
      </c>
      <c r="O18" s="2">
        <v>2.6175099999999998E-15</v>
      </c>
      <c r="P18">
        <f t="shared" si="3"/>
        <v>2.9936320000000003</v>
      </c>
      <c r="Q18" s="2">
        <f t="shared" si="8"/>
        <v>4.1511445287423238E+17</v>
      </c>
      <c r="R18" s="2">
        <f>Q18*O18*1E-27*ARC_BR2_spectra_Lee!D$16</f>
        <v>2.8625630832645166E-13</v>
      </c>
      <c r="S18" s="2">
        <f t="shared" si="9"/>
        <v>2.9079769999999998</v>
      </c>
      <c r="U18" s="2">
        <f t="shared" si="10"/>
        <v>8.4194323179563611E-12</v>
      </c>
      <c r="V18" s="2">
        <f t="shared" si="11"/>
        <v>2.9079769999999998</v>
      </c>
    </row>
    <row r="19" spans="1:22">
      <c r="A19">
        <f t="shared" si="12"/>
        <v>34</v>
      </c>
      <c r="B19">
        <f t="shared" si="4"/>
        <v>6999.1305802674742</v>
      </c>
      <c r="C19">
        <f t="shared" si="0"/>
        <v>1735.8961481505451</v>
      </c>
      <c r="D19">
        <f t="shared" si="1"/>
        <v>8735.026728418019</v>
      </c>
      <c r="E19" s="2">
        <f t="shared" si="5"/>
        <v>2756564794847.2446</v>
      </c>
      <c r="G19">
        <v>1.9</v>
      </c>
      <c r="H19" s="2">
        <v>1.7562699999999999E-13</v>
      </c>
      <c r="I19" s="5">
        <f t="shared" si="2"/>
        <v>3.1673579999999997</v>
      </c>
      <c r="J19" s="2">
        <f t="shared" si="6"/>
        <v>1.09275634057061E+18</v>
      </c>
      <c r="K19" s="2">
        <f>J19*H19*1E-27*ARC_BR2_spectra_Lee!D$16</f>
        <v>5.0560746838107315E-11</v>
      </c>
      <c r="L19" s="2">
        <f t="shared" si="7"/>
        <v>3.080495</v>
      </c>
      <c r="N19">
        <v>1.9</v>
      </c>
      <c r="O19" s="2">
        <v>1.71199E-14</v>
      </c>
      <c r="P19">
        <f t="shared" si="3"/>
        <v>3.1673579999999997</v>
      </c>
      <c r="Q19" s="2">
        <f t="shared" si="8"/>
        <v>4.2096884852039238E+17</v>
      </c>
      <c r="R19" s="2">
        <f>Q19*O19*1E-27*ARC_BR2_spectra_Lee!D$16</f>
        <v>1.898672434956501E-12</v>
      </c>
      <c r="S19" s="2">
        <f t="shared" si="9"/>
        <v>3.080495</v>
      </c>
      <c r="U19" s="2">
        <f t="shared" si="10"/>
        <v>5.2459419273063816E-11</v>
      </c>
      <c r="V19" s="2">
        <f t="shared" si="11"/>
        <v>3.080495</v>
      </c>
    </row>
    <row r="20" spans="1:22">
      <c r="A20">
        <f t="shared" si="12"/>
        <v>36</v>
      </c>
      <c r="B20">
        <f t="shared" si="4"/>
        <v>5881.7781151985173</v>
      </c>
      <c r="C20">
        <f t="shared" si="0"/>
        <v>1449.9754808416801</v>
      </c>
      <c r="D20">
        <f t="shared" si="1"/>
        <v>7331.7535960401974</v>
      </c>
      <c r="E20" s="2">
        <f t="shared" si="5"/>
        <v>2313725472823.9814</v>
      </c>
      <c r="G20">
        <v>2</v>
      </c>
      <c r="H20" s="2">
        <v>9.3200000000000007E-13</v>
      </c>
      <c r="I20" s="5">
        <f t="shared" si="2"/>
        <v>3.3435000000000001</v>
      </c>
      <c r="J20" s="2">
        <f t="shared" si="6"/>
        <v>1.1079532559362996E+18</v>
      </c>
      <c r="K20" s="2">
        <f>J20*H20*1E-27*ARC_BR2_spectra_Lee!D$16</f>
        <v>2.7204215892259552E-10</v>
      </c>
      <c r="L20" s="2">
        <f t="shared" si="7"/>
        <v>3.2554289999999999</v>
      </c>
      <c r="N20">
        <v>2</v>
      </c>
      <c r="O20" s="2">
        <v>9.6500000000000005E-14</v>
      </c>
      <c r="P20">
        <f t="shared" si="3"/>
        <v>3.3435000000000001</v>
      </c>
      <c r="Q20" s="2">
        <f t="shared" si="8"/>
        <v>4.2682324416655776E+17</v>
      </c>
      <c r="R20" s="2">
        <f>Q20*O20*1E-27*ARC_BR2_spectra_Lee!D$16</f>
        <v>1.0851111800080311E-11</v>
      </c>
      <c r="S20" s="2">
        <f t="shared" si="9"/>
        <v>3.2554289999999999</v>
      </c>
      <c r="U20" s="2">
        <f t="shared" si="10"/>
        <v>2.8289327072267583E-10</v>
      </c>
      <c r="V20" s="2">
        <f t="shared" si="11"/>
        <v>3.2554289999999999</v>
      </c>
    </row>
    <row r="21" spans="1:22">
      <c r="A21">
        <f t="shared" si="12"/>
        <v>38</v>
      </c>
      <c r="B21">
        <f t="shared" si="4"/>
        <v>4920.7119687908962</v>
      </c>
      <c r="C21">
        <f t="shared" si="0"/>
        <v>1142.6031129539256</v>
      </c>
      <c r="D21">
        <f t="shared" si="1"/>
        <v>6063.3150817448222</v>
      </c>
      <c r="E21" s="2">
        <f t="shared" si="5"/>
        <v>1913436720236.7039</v>
      </c>
      <c r="G21">
        <v>2.1</v>
      </c>
      <c r="H21" s="2">
        <v>9.5660000000000002E-12</v>
      </c>
      <c r="I21" s="5">
        <f t="shared" si="2"/>
        <v>3.5220580000000004</v>
      </c>
      <c r="J21" s="2">
        <f t="shared" si="6"/>
        <v>1.1231501713019808E+18</v>
      </c>
      <c r="K21" s="2">
        <f>J21*H21*1E-27*ARC_BR2_spectra_Lee!D$16</f>
        <v>2.8305254658356784E-9</v>
      </c>
      <c r="L21" s="2">
        <f t="shared" si="7"/>
        <v>3.432779</v>
      </c>
      <c r="N21">
        <v>2.1</v>
      </c>
      <c r="O21" s="2">
        <v>1.10325E-12</v>
      </c>
      <c r="P21">
        <f t="shared" si="3"/>
        <v>3.5220580000000004</v>
      </c>
      <c r="Q21" s="2">
        <f t="shared" si="8"/>
        <v>4.3267763981271994E+17</v>
      </c>
      <c r="R21" s="2">
        <f>Q21*O21*1E-27*ARC_BR2_spectra_Lee!D$16</f>
        <v>1.2575847157384778E-10</v>
      </c>
      <c r="S21" s="2">
        <f t="shared" si="9"/>
        <v>3.432779</v>
      </c>
      <c r="U21" s="2">
        <f t="shared" si="10"/>
        <v>2.9562839374095262E-9</v>
      </c>
      <c r="V21" s="2">
        <f t="shared" si="11"/>
        <v>3.432779</v>
      </c>
    </row>
    <row r="22" spans="1:22">
      <c r="A22">
        <f t="shared" si="12"/>
        <v>40</v>
      </c>
      <c r="B22">
        <f t="shared" si="4"/>
        <v>4336.4871695273941</v>
      </c>
      <c r="C22">
        <f t="shared" si="0"/>
        <v>861.48440623636634</v>
      </c>
      <c r="D22">
        <f t="shared" si="1"/>
        <v>5197.9715757637605</v>
      </c>
      <c r="E22" s="2">
        <f t="shared" si="5"/>
        <v>1640355077993.2244</v>
      </c>
      <c r="G22">
        <v>2.2000000000000002</v>
      </c>
      <c r="H22" s="2">
        <v>1.8199999999999999E-11</v>
      </c>
      <c r="I22" s="5">
        <f t="shared" si="2"/>
        <v>3.7030320000000003</v>
      </c>
      <c r="J22" s="2">
        <f t="shared" si="6"/>
        <v>1.1383470866676618E+18</v>
      </c>
      <c r="K22" s="2">
        <f>J22*H22*1E-27*ARC_BR2_spectra_Lee!D$16</f>
        <v>5.4581435148500288E-9</v>
      </c>
      <c r="L22" s="2">
        <f t="shared" si="7"/>
        <v>3.6125450000000003</v>
      </c>
      <c r="N22">
        <v>2.2000000000000002</v>
      </c>
      <c r="O22" s="2">
        <v>2.1100000000000001E-12</v>
      </c>
      <c r="P22">
        <f t="shared" si="3"/>
        <v>3.7030320000000003</v>
      </c>
      <c r="Q22" s="2">
        <f t="shared" si="8"/>
        <v>4.3853203545888205E+17</v>
      </c>
      <c r="R22" s="2">
        <f>Q22*O22*1E-27*ARC_BR2_spectra_Lee!D$16</f>
        <v>2.4377133872590363E-10</v>
      </c>
      <c r="S22" s="2">
        <f t="shared" si="9"/>
        <v>3.6125450000000003</v>
      </c>
      <c r="U22" s="2">
        <f t="shared" si="10"/>
        <v>5.7019148535759321E-9</v>
      </c>
      <c r="V22" s="2">
        <f t="shared" si="11"/>
        <v>3.6125450000000003</v>
      </c>
    </row>
    <row r="23" spans="1:22">
      <c r="A23">
        <f t="shared" si="12"/>
        <v>42</v>
      </c>
      <c r="B23">
        <f t="shared" si="4"/>
        <v>3849.6368274780179</v>
      </c>
      <c r="C23">
        <f t="shared" si="0"/>
        <v>760.62960280231255</v>
      </c>
      <c r="D23">
        <f t="shared" si="1"/>
        <v>4610.2664302803305</v>
      </c>
      <c r="E23" s="2">
        <f t="shared" si="5"/>
        <v>1454889439002.1455</v>
      </c>
      <c r="G23">
        <v>2.2999999999999998</v>
      </c>
      <c r="H23" s="2">
        <v>1.286E-10</v>
      </c>
      <c r="I23" s="5">
        <f t="shared" si="2"/>
        <v>3.8864219999999996</v>
      </c>
      <c r="J23" s="2">
        <f t="shared" si="6"/>
        <v>1.1535440020333402E+18</v>
      </c>
      <c r="K23" s="2">
        <f>J23*H23*1E-27*ARC_BR2_spectra_Lee!D$16</f>
        <v>3.9081749457672357E-8</v>
      </c>
      <c r="L23" s="2">
        <f t="shared" si="7"/>
        <v>3.794727</v>
      </c>
      <c r="N23">
        <v>2.2999999999999998</v>
      </c>
      <c r="O23" s="2">
        <v>1.6304999999999999E-11</v>
      </c>
      <c r="P23">
        <f t="shared" si="3"/>
        <v>3.8864219999999996</v>
      </c>
      <c r="Q23" s="2">
        <f t="shared" si="8"/>
        <v>4.4438643110504314E+17</v>
      </c>
      <c r="R23" s="2">
        <f>Q23*O23*1E-27*ARC_BR2_spectra_Lee!D$16</f>
        <v>1.9088880322910414E-9</v>
      </c>
      <c r="S23" s="2">
        <f t="shared" si="9"/>
        <v>3.794727</v>
      </c>
      <c r="U23" s="2">
        <f t="shared" si="10"/>
        <v>4.0990637489963396E-8</v>
      </c>
      <c r="V23" s="2">
        <f t="shared" si="11"/>
        <v>3.794727</v>
      </c>
    </row>
    <row r="24" spans="1:22">
      <c r="A24">
        <f t="shared" si="12"/>
        <v>44</v>
      </c>
      <c r="B24">
        <f t="shared" si="4"/>
        <v>2439.5220724170258</v>
      </c>
      <c r="C24">
        <f t="shared" si="0"/>
        <v>630.66686361240295</v>
      </c>
      <c r="D24">
        <f t="shared" si="1"/>
        <v>3070.188936029429</v>
      </c>
      <c r="E24" s="2">
        <f t="shared" si="5"/>
        <v>968877943676.42322</v>
      </c>
      <c r="G24">
        <v>2.4</v>
      </c>
      <c r="H24" s="2">
        <v>2.39E-10</v>
      </c>
      <c r="I24" s="5">
        <f t="shared" si="2"/>
        <v>4.072228</v>
      </c>
      <c r="J24" s="2">
        <f t="shared" si="6"/>
        <v>1.16874091739903E+18</v>
      </c>
      <c r="K24" s="2">
        <f>J24*H24*1E-27*ARC_BR2_spectra_Lee!D$16</f>
        <v>7.3589357662248802E-8</v>
      </c>
      <c r="L24" s="2">
        <f t="shared" si="7"/>
        <v>3.9793249999999998</v>
      </c>
      <c r="N24">
        <v>2.4</v>
      </c>
      <c r="O24" s="2">
        <v>3.0499999999999998E-11</v>
      </c>
      <c r="P24">
        <f t="shared" si="3"/>
        <v>4.072228</v>
      </c>
      <c r="Q24" s="2">
        <f t="shared" si="8"/>
        <v>4.5024082675120851E+17</v>
      </c>
      <c r="R24" s="2">
        <f>Q24*O24*1E-27*ARC_BR2_spectra_Lee!D$16</f>
        <v>3.617791840070066E-9</v>
      </c>
      <c r="S24" s="2">
        <f t="shared" si="9"/>
        <v>3.9793249999999998</v>
      </c>
      <c r="U24" s="2">
        <f t="shared" si="10"/>
        <v>7.7207149502318869E-8</v>
      </c>
      <c r="V24" s="2">
        <f t="shared" si="11"/>
        <v>3.9793249999999998</v>
      </c>
    </row>
    <row r="25" spans="1:22">
      <c r="A25">
        <f t="shared" si="12"/>
        <v>46</v>
      </c>
      <c r="B25">
        <f t="shared" si="4"/>
        <v>2039.7095879291478</v>
      </c>
      <c r="C25">
        <f t="shared" si="0"/>
        <v>436.67646709586325</v>
      </c>
      <c r="D25">
        <f t="shared" si="1"/>
        <v>2476.386055025011</v>
      </c>
      <c r="E25" s="2">
        <f t="shared" si="5"/>
        <v>781488005700.57288</v>
      </c>
      <c r="G25">
        <v>2.5</v>
      </c>
      <c r="H25" s="2">
        <v>1.2595E-9</v>
      </c>
      <c r="I25" s="5">
        <f t="shared" si="2"/>
        <v>4.2604499999999996</v>
      </c>
      <c r="J25" s="2">
        <f t="shared" si="6"/>
        <v>1.1839378327647084E+18</v>
      </c>
      <c r="K25" s="2">
        <f>J25*H25*1E-27*ARC_BR2_spectra_Lee!D$16</f>
        <v>3.9284925402960589E-7</v>
      </c>
      <c r="L25" s="2">
        <f t="shared" si="7"/>
        <v>4.1663389999999998</v>
      </c>
      <c r="N25">
        <v>2.5</v>
      </c>
      <c r="O25" s="2">
        <v>1.7374999999999999E-10</v>
      </c>
      <c r="P25">
        <f t="shared" si="3"/>
        <v>4.2604499999999996</v>
      </c>
      <c r="Q25" s="2">
        <f t="shared" si="8"/>
        <v>4.560952223973696E+17</v>
      </c>
      <c r="R25" s="2">
        <f>Q25*O25*1E-27*ARC_BR2_spectra_Lee!D$16</f>
        <v>2.0877533950294952E-8</v>
      </c>
      <c r="S25" s="2">
        <f t="shared" si="9"/>
        <v>4.1663389999999998</v>
      </c>
      <c r="U25" s="2">
        <f t="shared" si="10"/>
        <v>4.1372678797990084E-7</v>
      </c>
      <c r="V25" s="2">
        <f t="shared" si="11"/>
        <v>4.1663389999999998</v>
      </c>
    </row>
    <row r="26" spans="1:22">
      <c r="A26">
        <f t="shared" si="12"/>
        <v>48</v>
      </c>
      <c r="B26">
        <f t="shared" si="4"/>
        <v>1884.0707299064688</v>
      </c>
      <c r="C26">
        <f t="shared" si="0"/>
        <v>240.84061698235519</v>
      </c>
      <c r="D26">
        <f t="shared" si="1"/>
        <v>2124.911346888824</v>
      </c>
      <c r="E26" s="2">
        <f t="shared" si="5"/>
        <v>670571023205.7876</v>
      </c>
      <c r="G26">
        <v>2.6</v>
      </c>
      <c r="H26" s="2">
        <v>2.28E-9</v>
      </c>
      <c r="I26" s="5">
        <f t="shared" si="2"/>
        <v>4.4510880000000004</v>
      </c>
      <c r="J26" s="2">
        <f t="shared" si="6"/>
        <v>1.199134748130398E+18</v>
      </c>
      <c r="K26" s="2">
        <f>J26*H26*1E-27*ARC_BR2_spectra_Lee!D$16</f>
        <v>7.2028056623138402E-7</v>
      </c>
      <c r="L26" s="2">
        <f t="shared" si="7"/>
        <v>4.3557690000000004</v>
      </c>
      <c r="N26">
        <v>2.6</v>
      </c>
      <c r="O26" s="2">
        <v>3.1699999999999999E-10</v>
      </c>
      <c r="P26">
        <f t="shared" si="3"/>
        <v>4.4510880000000004</v>
      </c>
      <c r="Q26" s="2">
        <f t="shared" si="8"/>
        <v>4.6194961804353504E+17</v>
      </c>
      <c r="R26" s="2">
        <f>Q26*O26*1E-27*ARC_BR2_spectra_Lee!D$16</f>
        <v>3.8579157294133043E-8</v>
      </c>
      <c r="S26" s="2">
        <f t="shared" si="9"/>
        <v>4.3557690000000004</v>
      </c>
      <c r="U26" s="2">
        <f t="shared" si="10"/>
        <v>7.5885972352551709E-7</v>
      </c>
      <c r="V26" s="2">
        <f t="shared" si="11"/>
        <v>4.3557690000000004</v>
      </c>
    </row>
    <row r="27" spans="1:22">
      <c r="A27">
        <f t="shared" si="12"/>
        <v>50</v>
      </c>
      <c r="B27">
        <f t="shared" si="4"/>
        <v>1695.4525081952161</v>
      </c>
      <c r="C27">
        <f t="shared" si="0"/>
        <v>101.34712632492251</v>
      </c>
      <c r="D27">
        <f t="shared" si="1"/>
        <v>1796.7996345201386</v>
      </c>
      <c r="E27" s="2">
        <f t="shared" si="5"/>
        <v>567026841463.32727</v>
      </c>
      <c r="G27">
        <v>2.7</v>
      </c>
      <c r="H27" s="2">
        <v>2.6611400000000098E-6</v>
      </c>
      <c r="I27" s="5">
        <f t="shared" si="2"/>
        <v>4.6441420000000004</v>
      </c>
      <c r="J27" s="2">
        <f t="shared" si="6"/>
        <v>1.2143316634960763E+18</v>
      </c>
      <c r="K27" s="2">
        <f>J27*H27*1E-27*ARC_BR2_spectra_Lee!D$16</f>
        <v>8.5134169662391104E-4</v>
      </c>
      <c r="L27" s="2">
        <f t="shared" si="7"/>
        <v>4.5476150000000004</v>
      </c>
      <c r="N27">
        <v>2.7</v>
      </c>
      <c r="O27" s="2">
        <v>1.4185E-9</v>
      </c>
      <c r="P27">
        <f t="shared" si="3"/>
        <v>4.6441420000000004</v>
      </c>
      <c r="Q27" s="2">
        <f t="shared" si="8"/>
        <v>4.6780401368969606E+17</v>
      </c>
      <c r="R27" s="2">
        <f>Q27*O27*1E-27*ARC_BR2_spectra_Lee!D$16</f>
        <v>1.7482041469818913E-7</v>
      </c>
      <c r="S27" s="2">
        <f t="shared" si="9"/>
        <v>4.5476150000000004</v>
      </c>
      <c r="U27" s="2">
        <f t="shared" si="10"/>
        <v>8.5151651703860927E-4</v>
      </c>
      <c r="V27" s="2">
        <f t="shared" si="11"/>
        <v>4.5476150000000004</v>
      </c>
    </row>
    <row r="28" spans="1:22">
      <c r="A28" t="s">
        <v>30</v>
      </c>
      <c r="D28" s="6">
        <f>SUM(D3:D27)</f>
        <v>150469.40373880402</v>
      </c>
      <c r="E28" s="6">
        <f>SUM(E3:E27)</f>
        <v>47484532554276.82</v>
      </c>
      <c r="F28" s="6">
        <f>E28*3</f>
        <v>142453597662830.47</v>
      </c>
      <c r="G28">
        <v>2.8</v>
      </c>
      <c r="H28" s="2">
        <v>5.3199999999999999E-6</v>
      </c>
      <c r="I28" s="5">
        <f t="shared" si="2"/>
        <v>4.8396119999999998</v>
      </c>
      <c r="J28" s="2">
        <f t="shared" si="6"/>
        <v>1.2295285788617546E+18</v>
      </c>
      <c r="K28" s="2">
        <f>J28*H28*1E-27*ARC_BR2_spectra_Lee!D$16</f>
        <v>1.7232533142548234E-3</v>
      </c>
      <c r="L28" s="2">
        <f t="shared" si="7"/>
        <v>4.7418770000000006</v>
      </c>
      <c r="N28">
        <v>2.8</v>
      </c>
      <c r="O28" s="2">
        <v>2.52E-9</v>
      </c>
      <c r="P28">
        <f t="shared" si="3"/>
        <v>4.8396119999999998</v>
      </c>
      <c r="Q28" s="2">
        <f t="shared" si="8"/>
        <v>4.7365840933585715E+17</v>
      </c>
      <c r="R28" s="2">
        <f>Q28*O28*1E-27*ARC_BR2_spectra_Lee!D$16</f>
        <v>3.1445945345529614E-7</v>
      </c>
      <c r="S28" s="2">
        <f t="shared" si="9"/>
        <v>4.7418770000000006</v>
      </c>
      <c r="U28" s="2">
        <f t="shared" si="10"/>
        <v>1.7235677737082787E-3</v>
      </c>
      <c r="V28" s="2">
        <f t="shared" si="11"/>
        <v>4.7418770000000006</v>
      </c>
    </row>
    <row r="29" spans="1:22">
      <c r="A29" s="17" t="s">
        <v>36</v>
      </c>
      <c r="B29" s="17"/>
      <c r="C29" s="17"/>
      <c r="E29">
        <f>0.0002*6.022E+23*(6.4/666.19)</f>
        <v>1.1570512916735468E+18</v>
      </c>
      <c r="G29">
        <v>2.9</v>
      </c>
      <c r="H29" s="2">
        <v>9.5100000000000004E-6</v>
      </c>
      <c r="I29" s="5">
        <f t="shared" si="2"/>
        <v>5.0374980000000003</v>
      </c>
      <c r="J29" s="2">
        <f t="shared" si="6"/>
        <v>1.2447254942274442E+18</v>
      </c>
      <c r="K29" s="2">
        <f>J29*H29*1E-27*ARC_BR2_spectra_Lee!D$16</f>
        <v>3.1185518130654138E-3</v>
      </c>
      <c r="L29" s="2">
        <f t="shared" si="7"/>
        <v>4.938555</v>
      </c>
      <c r="N29">
        <v>2.9</v>
      </c>
      <c r="O29" s="2">
        <v>9.3100000000000003E-9</v>
      </c>
      <c r="P29">
        <f t="shared" si="3"/>
        <v>5.0374980000000003</v>
      </c>
      <c r="Q29" s="2">
        <f t="shared" si="8"/>
        <v>4.7951280498202253E+17</v>
      </c>
      <c r="R29" s="2">
        <f>Q29*O29*1E-27*ARC_BR2_spectra_Lee!D$16</f>
        <v>1.1761121929847898E-6</v>
      </c>
      <c r="S29" s="2">
        <f t="shared" si="9"/>
        <v>4.938555</v>
      </c>
      <c r="U29" s="2">
        <f t="shared" si="10"/>
        <v>3.1197279252583986E-3</v>
      </c>
      <c r="V29" s="2">
        <f t="shared" si="11"/>
        <v>4.938555</v>
      </c>
    </row>
    <row r="30" spans="1:22" ht="20">
      <c r="A30" s="18" t="s">
        <v>37</v>
      </c>
      <c r="B30" s="18"/>
      <c r="C30" s="18"/>
      <c r="D30" s="9"/>
      <c r="E30" s="10">
        <f>(E28/E29)*1000000</f>
        <v>41.039263251325437</v>
      </c>
      <c r="F30" s="8">
        <f>E30*3</f>
        <v>123.11778975397631</v>
      </c>
      <c r="G30">
        <v>3</v>
      </c>
      <c r="H30" s="2">
        <v>1.3699999999999999E-5</v>
      </c>
      <c r="I30" s="5">
        <f t="shared" si="2"/>
        <v>5.2378</v>
      </c>
      <c r="J30" s="2">
        <f t="shared" si="6"/>
        <v>1.2599224095931226E+18</v>
      </c>
      <c r="K30" s="2">
        <f>J30*H30*1E-27*ARC_BR2_spectra_Lee!D$16</f>
        <v>4.5474007600349257E-3</v>
      </c>
      <c r="L30" s="2">
        <f t="shared" si="7"/>
        <v>5.1376489999999997</v>
      </c>
      <c r="N30">
        <v>3</v>
      </c>
      <c r="O30" s="2">
        <v>1.6099999999999999E-8</v>
      </c>
      <c r="P30">
        <f t="shared" si="3"/>
        <v>5.2378</v>
      </c>
      <c r="Q30" s="2">
        <f t="shared" si="8"/>
        <v>4.8536720062818368E+17</v>
      </c>
      <c r="R30" s="2">
        <f>Q30*O30*1E-27*ARC_BR2_spectra_Lee!D$16</f>
        <v>2.0587099487532409E-6</v>
      </c>
      <c r="S30" s="2">
        <f t="shared" si="9"/>
        <v>5.1376489999999997</v>
      </c>
      <c r="U30" s="2">
        <f t="shared" si="10"/>
        <v>4.5494594699836792E-3</v>
      </c>
      <c r="V30" s="2">
        <f t="shared" si="11"/>
        <v>5.1376489999999997</v>
      </c>
    </row>
    <row r="31" spans="1:22">
      <c r="E31" s="2"/>
      <c r="G31">
        <v>3.1</v>
      </c>
      <c r="H31" s="2">
        <v>4.1435000000000002E-4</v>
      </c>
      <c r="I31" s="5">
        <f t="shared" si="2"/>
        <v>5.440518</v>
      </c>
      <c r="J31" s="2">
        <f t="shared" si="6"/>
        <v>1.275119324958807E+18</v>
      </c>
      <c r="K31" s="2">
        <f>J31*H31*1E-27*ARC_BR2_spectra_Lee!D$16</f>
        <v>0.13919288397383772</v>
      </c>
      <c r="L31" s="2">
        <f t="shared" si="7"/>
        <v>5.3391590000000004</v>
      </c>
      <c r="N31">
        <v>3.1</v>
      </c>
      <c r="O31" s="2">
        <v>2.4530500000000002E-6</v>
      </c>
      <c r="P31">
        <f t="shared" si="3"/>
        <v>5.440518</v>
      </c>
      <c r="Q31" s="2">
        <f t="shared" si="8"/>
        <v>4.9122159627434688E+17</v>
      </c>
      <c r="R31" s="2">
        <f>Q31*O31*1E-27*ARC_BR2_spectra_Lee!D$16</f>
        <v>3.1745539697081496E-4</v>
      </c>
      <c r="S31" s="2">
        <f t="shared" si="9"/>
        <v>5.3391590000000004</v>
      </c>
      <c r="U31" s="2">
        <f t="shared" si="10"/>
        <v>0.13951033937080853</v>
      </c>
      <c r="V31" s="2">
        <f t="shared" si="11"/>
        <v>5.3391590000000004</v>
      </c>
    </row>
    <row r="32" spans="1:22" ht="20">
      <c r="A32" s="18" t="s">
        <v>46</v>
      </c>
      <c r="B32" s="18"/>
      <c r="C32" s="18"/>
      <c r="E32" s="14">
        <f>E30*ARC_BR2_spectra_Lee!D$20</f>
        <v>0.73530898798004984</v>
      </c>
      <c r="F32" s="1">
        <f>F30*ARC_BR2_spectra_Lee!D$20</f>
        <v>2.2059269639401493</v>
      </c>
      <c r="G32">
        <v>3.2</v>
      </c>
      <c r="H32" s="2">
        <v>8.1499999999999997E-4</v>
      </c>
      <c r="I32" s="5">
        <f t="shared" si="2"/>
        <v>5.6456520000000001</v>
      </c>
      <c r="J32" s="2">
        <f t="shared" si="6"/>
        <v>1.2903162403244908E+18</v>
      </c>
      <c r="K32" s="2">
        <f>J32*H32*1E-27*ARC_BR2_spectra_Lee!D$16</f>
        <v>0.27704647865658627</v>
      </c>
      <c r="L32" s="2">
        <f t="shared" si="7"/>
        <v>5.5430849999999996</v>
      </c>
      <c r="N32">
        <v>3.2</v>
      </c>
      <c r="O32" s="2">
        <v>4.8899999999999998E-6</v>
      </c>
      <c r="P32">
        <f t="shared" si="3"/>
        <v>5.6456520000000001</v>
      </c>
      <c r="Q32" s="2">
        <f t="shared" si="8"/>
        <v>4.9707599192051008E+17</v>
      </c>
      <c r="R32" s="2">
        <f>Q32*O32*1E-27*ARC_BR2_spectra_Lee!D$16</f>
        <v>6.4036930893007164E-4</v>
      </c>
      <c r="S32" s="2">
        <f t="shared" si="9"/>
        <v>5.5430849999999996</v>
      </c>
      <c r="U32" s="2">
        <f t="shared" si="10"/>
        <v>0.27768684796551635</v>
      </c>
      <c r="V32" s="2">
        <f t="shared" si="11"/>
        <v>5.5430849999999996</v>
      </c>
    </row>
    <row r="33" spans="1:22">
      <c r="E33" s="2"/>
      <c r="G33">
        <v>3.3</v>
      </c>
      <c r="H33" s="2">
        <v>2.4225000000000002E-3</v>
      </c>
      <c r="I33" s="5">
        <f t="shared" si="2"/>
        <v>5.8532019999999996</v>
      </c>
      <c r="J33" s="2">
        <f t="shared" si="6"/>
        <v>1.3055131556901691E+18</v>
      </c>
      <c r="K33" s="2">
        <f>J33*H33*1E-27*ARC_BR2_spectra_Lee!D$16</f>
        <v>0.83318971554152599</v>
      </c>
      <c r="L33" s="2">
        <f t="shared" si="7"/>
        <v>5.7494269999999998</v>
      </c>
      <c r="N33">
        <v>3.3</v>
      </c>
      <c r="O33" s="2">
        <v>8.3244499999999796E-4</v>
      </c>
      <c r="P33">
        <f t="shared" si="3"/>
        <v>5.8532019999999996</v>
      </c>
      <c r="Q33" s="2">
        <f t="shared" si="8"/>
        <v>5.0293038756667117E+17</v>
      </c>
      <c r="R33" s="2">
        <f>Q33*O33*1E-27*ARC_BR2_spectra_Lee!D$16</f>
        <v>0.11029664145736699</v>
      </c>
      <c r="S33" s="2">
        <f t="shared" si="9"/>
        <v>5.7494269999999998</v>
      </c>
      <c r="U33" s="2">
        <f t="shared" si="10"/>
        <v>0.94348635699889294</v>
      </c>
      <c r="V33" s="2">
        <f t="shared" si="11"/>
        <v>5.7494269999999998</v>
      </c>
    </row>
    <row r="34" spans="1:22" ht="16" thickBot="1">
      <c r="A34" s="6"/>
      <c r="B34" t="s">
        <v>25</v>
      </c>
      <c r="C34" t="s">
        <v>26</v>
      </c>
      <c r="D34" s="19" t="s">
        <v>47</v>
      </c>
      <c r="E34" s="19"/>
      <c r="G34">
        <v>3.4</v>
      </c>
      <c r="H34" s="2">
        <v>4.0300000000000101E-3</v>
      </c>
      <c r="I34" s="5">
        <f t="shared" si="2"/>
        <v>6.0631679999999992</v>
      </c>
      <c r="J34" s="2">
        <f t="shared" si="6"/>
        <v>1.3207100710558531E+18</v>
      </c>
      <c r="K34" s="2">
        <f>J34*H34*1E-27*ARC_BR2_spectra_Lee!D$16</f>
        <v>1.4022046339098859</v>
      </c>
      <c r="L34" s="2">
        <f t="shared" si="7"/>
        <v>5.9581849999999994</v>
      </c>
      <c r="N34">
        <v>3.4</v>
      </c>
      <c r="O34" s="2">
        <v>1.66000000000002E-3</v>
      </c>
      <c r="P34">
        <f t="shared" si="3"/>
        <v>6.0631679999999992</v>
      </c>
      <c r="Q34" s="2">
        <f t="shared" si="8"/>
        <v>5.0878478321283443E+17</v>
      </c>
      <c r="R34" s="2">
        <f>Q34*O34*1E-27*ARC_BR2_spectra_Lee!D$16</f>
        <v>0.222505660721218</v>
      </c>
      <c r="S34" s="2">
        <f t="shared" si="9"/>
        <v>5.9581849999999994</v>
      </c>
      <c r="U34" s="2">
        <f t="shared" si="10"/>
        <v>1.6247102946311038</v>
      </c>
      <c r="V34" s="2">
        <f t="shared" si="11"/>
        <v>5.9581849999999994</v>
      </c>
    </row>
    <row r="35" spans="1:22" ht="16" thickBot="1">
      <c r="A35" s="6" t="s">
        <v>48</v>
      </c>
      <c r="B35" s="7">
        <f>SUMPRODUCT(K4:K250,L4:L250)/SUM(K4:K250)</f>
        <v>27.384492156285717</v>
      </c>
      <c r="C35" s="7">
        <f>SUMPRODUCT(R4:R235,S4:S235)/SUM(R4:R235)</f>
        <v>27.038359888438691</v>
      </c>
      <c r="D35" s="20">
        <f>SUMPRODUCT(U4:U235,V4:V235)/SUM(U4:U235)</f>
        <v>27.323983338338408</v>
      </c>
      <c r="E35" s="21"/>
      <c r="G35">
        <v>3.5</v>
      </c>
      <c r="H35" s="2">
        <v>7.2150000000000001E-3</v>
      </c>
      <c r="I35" s="5">
        <f t="shared" si="2"/>
        <v>6.27555</v>
      </c>
      <c r="J35" s="2">
        <f t="shared" si="6"/>
        <v>1.3359069864215427E+18</v>
      </c>
      <c r="K35" s="2">
        <f>J35*H35*1E-27*ARC_BR2_spectra_Lee!D$16</f>
        <v>2.5392848339849934</v>
      </c>
      <c r="L35" s="2">
        <f t="shared" si="7"/>
        <v>6.169359</v>
      </c>
      <c r="N35">
        <v>3.5</v>
      </c>
      <c r="O35" s="2">
        <v>6.13E-3</v>
      </c>
      <c r="P35">
        <f t="shared" si="3"/>
        <v>6.27555</v>
      </c>
      <c r="Q35" s="2">
        <f t="shared" si="8"/>
        <v>5.1463917885899981E+17</v>
      </c>
      <c r="R35" s="2">
        <f>Q35*O35*1E-27*ARC_BR2_spectra_Lee!D$16</f>
        <v>0.83111703183484009</v>
      </c>
      <c r="S35" s="2">
        <f t="shared" si="9"/>
        <v>6.169359</v>
      </c>
      <c r="U35" s="2">
        <f t="shared" si="10"/>
        <v>3.3704018658198334</v>
      </c>
      <c r="V35" s="2">
        <f t="shared" si="11"/>
        <v>6.169359</v>
      </c>
    </row>
    <row r="36" spans="1:22" ht="16" thickBot="1">
      <c r="A36" s="6" t="s">
        <v>49</v>
      </c>
      <c r="B36" s="13">
        <f>SUMPRODUCT(K5:K251,L5:L251)/SUM(L5:L251)</f>
        <v>1751.9685351647024</v>
      </c>
      <c r="C36" s="13">
        <f>SUMPRODUCT(R5:R236,S5:S236)/SUM(S5:S236)</f>
        <v>430.18993647625302</v>
      </c>
      <c r="D36" s="15">
        <f>SUMPRODUCT(U5:U236,V5:V236)/SUM(V5:V236)</f>
        <v>2486.8370726946105</v>
      </c>
      <c r="E36" s="16"/>
      <c r="G36">
        <v>3.6</v>
      </c>
      <c r="H36" s="2">
        <v>1.04E-2</v>
      </c>
      <c r="I36" s="5">
        <f t="shared" si="2"/>
        <v>6.490348</v>
      </c>
      <c r="J36" s="2">
        <f t="shared" si="6"/>
        <v>1.351103901787221E+18</v>
      </c>
      <c r="K36" s="2">
        <f>J36*H36*1E-27*ARC_BR2_spectra_Lee!D$16</f>
        <v>3.7018681790210022</v>
      </c>
      <c r="L36" s="2">
        <f t="shared" si="7"/>
        <v>6.382949</v>
      </c>
      <c r="N36">
        <v>3.6</v>
      </c>
      <c r="O36" s="2">
        <v>1.06E-2</v>
      </c>
      <c r="P36">
        <f t="shared" si="3"/>
        <v>6.490348</v>
      </c>
      <c r="Q36" s="2">
        <f t="shared" si="8"/>
        <v>5.204935745051609E+17</v>
      </c>
      <c r="R36" s="2">
        <f>Q36*O36*1E-27*ARC_BR2_spectra_Lee!D$16</f>
        <v>1.4535169482486332</v>
      </c>
      <c r="S36" s="2">
        <f t="shared" si="9"/>
        <v>6.382949</v>
      </c>
      <c r="U36" s="2">
        <f t="shared" si="10"/>
        <v>5.1553851272696356</v>
      </c>
      <c r="V36" s="2">
        <f t="shared" si="11"/>
        <v>6.382949</v>
      </c>
    </row>
    <row r="37" spans="1:22">
      <c r="E37" s="2"/>
      <c r="G37">
        <v>3.7</v>
      </c>
      <c r="H37" s="2">
        <v>1.465E-2</v>
      </c>
      <c r="I37" s="5">
        <f t="shared" si="2"/>
        <v>6.7075620000000002</v>
      </c>
      <c r="J37" s="2">
        <f t="shared" si="6"/>
        <v>1.366300817152905E+18</v>
      </c>
      <c r="K37" s="2">
        <f>J37*H37*1E-27*ARC_BR2_spectra_Lee!D$16</f>
        <v>5.2733040781091542</v>
      </c>
      <c r="L37" s="2">
        <f t="shared" si="7"/>
        <v>6.5989550000000001</v>
      </c>
      <c r="N37">
        <v>3.7</v>
      </c>
      <c r="O37" s="2">
        <v>2.4049999999999998E-2</v>
      </c>
      <c r="P37">
        <f t="shared" si="3"/>
        <v>6.7075620000000002</v>
      </c>
      <c r="Q37" s="2">
        <f t="shared" si="8"/>
        <v>5.263479701513241E+17</v>
      </c>
      <c r="R37" s="2">
        <f>Q37*O37*1E-27*ARC_BR2_spectra_Lee!D$16</f>
        <v>3.3349313277770833</v>
      </c>
      <c r="S37" s="2">
        <f t="shared" si="9"/>
        <v>6.5989550000000001</v>
      </c>
      <c r="U37" s="2">
        <f t="shared" si="10"/>
        <v>8.6082354058862371</v>
      </c>
      <c r="V37" s="2">
        <f t="shared" si="11"/>
        <v>6.5989550000000001</v>
      </c>
    </row>
    <row r="38" spans="1:22">
      <c r="E38" s="2"/>
      <c r="G38">
        <v>3.8</v>
      </c>
      <c r="H38" s="2">
        <v>1.89E-2</v>
      </c>
      <c r="I38" s="5">
        <f t="shared" si="2"/>
        <v>6.9271919999999998</v>
      </c>
      <c r="J38" s="2">
        <f t="shared" si="6"/>
        <v>1.3814977325185833E+18</v>
      </c>
      <c r="K38" s="2">
        <f>J38*H38*1E-27*ARC_BR2_spectra_Lee!D$16</f>
        <v>6.87877086136805</v>
      </c>
      <c r="L38" s="2">
        <f t="shared" si="7"/>
        <v>6.8173770000000005</v>
      </c>
      <c r="N38">
        <v>3.8</v>
      </c>
      <c r="O38" s="2">
        <v>3.7499999999999999E-2</v>
      </c>
      <c r="P38">
        <f t="shared" si="3"/>
        <v>6.9271919999999998</v>
      </c>
      <c r="Q38" s="2">
        <f t="shared" si="8"/>
        <v>5.3220236579748518E+17</v>
      </c>
      <c r="R38" s="2">
        <f>Q38*O38*1E-27*ARC_BR2_spectra_Lee!D$16</f>
        <v>5.2578347306360165</v>
      </c>
      <c r="S38" s="2">
        <f t="shared" si="9"/>
        <v>6.8173770000000005</v>
      </c>
      <c r="U38" s="2">
        <f t="shared" si="10"/>
        <v>12.136605592004067</v>
      </c>
      <c r="V38" s="2">
        <f t="shared" si="11"/>
        <v>6.8173770000000005</v>
      </c>
    </row>
    <row r="39" spans="1:22">
      <c r="E39" s="2"/>
      <c r="G39">
        <v>3.9</v>
      </c>
      <c r="H39" s="2">
        <v>3.6550000000000103E-2</v>
      </c>
      <c r="I39" s="5">
        <f t="shared" si="2"/>
        <v>7.1492379999999995</v>
      </c>
      <c r="J39" s="2">
        <f t="shared" si="6"/>
        <v>1.3966946478842675E+18</v>
      </c>
      <c r="K39" s="2">
        <f>J39*H39*1E-27*ARC_BR2_spectra_Lee!D$16</f>
        <v>13.44892936188157</v>
      </c>
      <c r="L39" s="2">
        <f t="shared" si="7"/>
        <v>7.0382149999999992</v>
      </c>
      <c r="N39">
        <v>3.9</v>
      </c>
      <c r="O39" s="2">
        <v>7.8250000000000194E-2</v>
      </c>
      <c r="P39">
        <f t="shared" si="3"/>
        <v>7.1492379999999995</v>
      </c>
      <c r="Q39" s="2">
        <f t="shared" si="8"/>
        <v>5.3805676144364845E+17</v>
      </c>
      <c r="R39" s="2">
        <f>Q39*O39*1E-27*ARC_BR2_spectra_Lee!D$16</f>
        <v>11.092036801208918</v>
      </c>
      <c r="S39" s="2">
        <f t="shared" si="9"/>
        <v>7.0382149999999992</v>
      </c>
      <c r="U39" s="2">
        <f t="shared" si="10"/>
        <v>24.540966163090488</v>
      </c>
      <c r="V39" s="2">
        <f t="shared" si="11"/>
        <v>7.0382149999999992</v>
      </c>
    </row>
    <row r="40" spans="1:22">
      <c r="E40" s="2"/>
      <c r="G40">
        <v>4</v>
      </c>
      <c r="H40" s="2">
        <v>5.4199999999999998E-2</v>
      </c>
      <c r="I40" s="5">
        <f t="shared" si="2"/>
        <v>7.3737000000000004</v>
      </c>
      <c r="J40" s="2">
        <f t="shared" si="6"/>
        <v>1.4118915632499569E+18</v>
      </c>
      <c r="K40" s="2">
        <f>J40*H40*1E-27*ARC_BR2_spectra_Lee!D$16</f>
        <v>20.160416122539594</v>
      </c>
      <c r="L40" s="2">
        <f t="shared" si="7"/>
        <v>7.261469</v>
      </c>
      <c r="N40">
        <v>4</v>
      </c>
      <c r="O40" s="2">
        <v>0.11899999999999999</v>
      </c>
      <c r="P40">
        <f t="shared" si="3"/>
        <v>7.3737000000000004</v>
      </c>
      <c r="Q40" s="2">
        <f t="shared" si="8"/>
        <v>5.4391115708981382E+17</v>
      </c>
      <c r="R40" s="2">
        <f>Q40*O40*1E-27*ARC_BR2_spectra_Lee!D$16</f>
        <v>17.051939816073141</v>
      </c>
      <c r="S40" s="2">
        <f t="shared" si="9"/>
        <v>7.261469</v>
      </c>
      <c r="U40" s="2">
        <f t="shared" si="10"/>
        <v>37.212355938612731</v>
      </c>
      <c r="V40" s="2">
        <f t="shared" si="11"/>
        <v>7.261469</v>
      </c>
    </row>
    <row r="41" spans="1:22">
      <c r="E41" s="2"/>
      <c r="G41">
        <v>4.0999999999999996</v>
      </c>
      <c r="H41" s="2">
        <v>7.4359999999999898E-2</v>
      </c>
      <c r="I41" s="5">
        <f t="shared" si="2"/>
        <v>7.6005779999999987</v>
      </c>
      <c r="J41" s="2">
        <f t="shared" si="6"/>
        <v>1.4270884786156242E+18</v>
      </c>
      <c r="K41" s="2">
        <f>J41*H41*1E-27*ARC_BR2_spectra_Lee!D$16</f>
        <v>27.956908389963711</v>
      </c>
      <c r="L41" s="2">
        <f t="shared" si="7"/>
        <v>7.4871389999999991</v>
      </c>
      <c r="N41">
        <v>4.0999999999999996</v>
      </c>
      <c r="O41" s="2">
        <v>0.20200000000000001</v>
      </c>
      <c r="P41">
        <f t="shared" si="3"/>
        <v>7.6005779999999987</v>
      </c>
      <c r="Q41" s="2">
        <f t="shared" si="8"/>
        <v>5.4976555273597062E+17</v>
      </c>
      <c r="R41" s="2">
        <f>Q41*O41*1E-27*ARC_BR2_spectra_Lee!D$16</f>
        <v>29.256862864451541</v>
      </c>
      <c r="S41" s="2">
        <f t="shared" si="9"/>
        <v>7.4871389999999991</v>
      </c>
      <c r="U41" s="2">
        <f t="shared" si="10"/>
        <v>57.213771254415249</v>
      </c>
      <c r="V41" s="2">
        <f t="shared" si="11"/>
        <v>7.4871389999999991</v>
      </c>
    </row>
    <row r="42" spans="1:22">
      <c r="E42" s="2"/>
      <c r="G42">
        <v>4.2</v>
      </c>
      <c r="H42" s="2">
        <v>9.4520000000000007E-2</v>
      </c>
      <c r="I42" s="5">
        <f t="shared" si="2"/>
        <v>7.8298720000000008</v>
      </c>
      <c r="J42" s="2">
        <f t="shared" si="6"/>
        <v>1.4422853939813304E+18</v>
      </c>
      <c r="K42" s="2">
        <f>J42*H42*1E-27*ARC_BR2_spectra_Lee!D$16</f>
        <v>35.914827157361117</v>
      </c>
      <c r="L42" s="2">
        <f t="shared" si="7"/>
        <v>7.7152250000000002</v>
      </c>
      <c r="N42">
        <v>4.2</v>
      </c>
      <c r="O42" s="2">
        <v>0.28499999999999998</v>
      </c>
      <c r="P42">
        <f t="shared" si="3"/>
        <v>7.8298720000000008</v>
      </c>
      <c r="Q42" s="2">
        <f t="shared" si="8"/>
        <v>5.5561994838214246E+17</v>
      </c>
      <c r="R42" s="2">
        <f>Q42*O42*1E-27*ARC_BR2_spectra_Lee!D$16</f>
        <v>41.717814830037611</v>
      </c>
      <c r="S42" s="2">
        <f t="shared" si="9"/>
        <v>7.7152250000000002</v>
      </c>
      <c r="U42" s="2">
        <f t="shared" si="10"/>
        <v>77.632641987398728</v>
      </c>
      <c r="V42" s="2">
        <f t="shared" si="11"/>
        <v>7.7152250000000002</v>
      </c>
    </row>
    <row r="43" spans="1:22">
      <c r="E43" s="2"/>
      <c r="G43">
        <v>4.3</v>
      </c>
      <c r="H43" s="2">
        <v>0.11468</v>
      </c>
      <c r="I43" s="5">
        <f t="shared" si="2"/>
        <v>8.0615819999999996</v>
      </c>
      <c r="J43" s="2">
        <f t="shared" si="6"/>
        <v>1.4574823093469924E+18</v>
      </c>
      <c r="K43" s="2">
        <f>J43*H43*1E-27*ARC_BR2_spectra_Lee!D$16</f>
        <v>44.034172424729796</v>
      </c>
      <c r="L43" s="2">
        <f t="shared" si="7"/>
        <v>7.9457269999999998</v>
      </c>
      <c r="N43">
        <v>4.3</v>
      </c>
      <c r="O43" s="2">
        <v>0.36800000000000099</v>
      </c>
      <c r="P43">
        <f t="shared" si="3"/>
        <v>8.0615819999999996</v>
      </c>
      <c r="Q43" s="2">
        <f t="shared" si="8"/>
        <v>5.6147434402829709E+17</v>
      </c>
      <c r="R43" s="2">
        <f>Q43*O43*1E-27*ARC_BR2_spectra_Lee!D$16</f>
        <v>54.434795712829384</v>
      </c>
      <c r="S43" s="2">
        <f t="shared" si="9"/>
        <v>7.9457269999999998</v>
      </c>
      <c r="U43" s="2">
        <f t="shared" si="10"/>
        <v>98.468968137559187</v>
      </c>
      <c r="V43" s="2">
        <f t="shared" si="11"/>
        <v>7.9457269999999998</v>
      </c>
    </row>
    <row r="44" spans="1:22">
      <c r="E44" s="2"/>
      <c r="G44">
        <v>4.4000000000000004</v>
      </c>
      <c r="H44" s="2">
        <v>0.13483999999999999</v>
      </c>
      <c r="I44" s="5">
        <f t="shared" si="2"/>
        <v>8.2957080000000012</v>
      </c>
      <c r="J44" s="2">
        <f t="shared" si="6"/>
        <v>1.472679224712693E+18</v>
      </c>
      <c r="K44" s="2">
        <f>J44*H44*1E-27*ARC_BR2_spectra_Lee!D$16</f>
        <v>52.314944192072041</v>
      </c>
      <c r="L44" s="2">
        <f t="shared" si="7"/>
        <v>8.1786449999999995</v>
      </c>
      <c r="N44">
        <v>4.4000000000000004</v>
      </c>
      <c r="O44" s="2">
        <v>0.45100000000000001</v>
      </c>
      <c r="P44">
        <f t="shared" si="3"/>
        <v>8.2957080000000012</v>
      </c>
      <c r="Q44" s="2">
        <f t="shared" si="8"/>
        <v>5.6732873967446675E+17</v>
      </c>
      <c r="R44" s="2">
        <f>Q44*O44*1E-27*ARC_BR2_spectra_Lee!D$16</f>
        <v>67.4078055128291</v>
      </c>
      <c r="S44" s="2">
        <f t="shared" si="9"/>
        <v>8.1786449999999995</v>
      </c>
      <c r="U44" s="2">
        <f t="shared" si="10"/>
        <v>119.72274970490113</v>
      </c>
      <c r="V44" s="2">
        <f t="shared" si="11"/>
        <v>8.1786449999999995</v>
      </c>
    </row>
    <row r="45" spans="1:22">
      <c r="E45" s="2"/>
      <c r="G45">
        <v>4.5</v>
      </c>
      <c r="H45" s="2">
        <v>0.155</v>
      </c>
      <c r="I45" s="5">
        <f t="shared" si="2"/>
        <v>8.5322499999999994</v>
      </c>
      <c r="J45" s="2">
        <f t="shared" si="6"/>
        <v>1.4878761400783544E+18</v>
      </c>
      <c r="K45" s="2">
        <f>J45*H45*1E-27*ARC_BR2_spectra_Lee!D$16</f>
        <v>60.757142459385264</v>
      </c>
      <c r="L45" s="2">
        <f t="shared" si="7"/>
        <v>8.4139790000000012</v>
      </c>
      <c r="N45">
        <v>4.5</v>
      </c>
      <c r="O45" s="2">
        <v>0.53400000000000003</v>
      </c>
      <c r="P45">
        <f t="shared" si="3"/>
        <v>8.5322499999999994</v>
      </c>
      <c r="Q45" s="2">
        <f t="shared" si="8"/>
        <v>5.7318313532062131E+17</v>
      </c>
      <c r="R45" s="2">
        <f>Q45*O45*1E-27*ARC_BR2_spectra_Lee!D$16</f>
        <v>80.636844230033958</v>
      </c>
      <c r="S45" s="2">
        <f t="shared" si="9"/>
        <v>8.4139790000000012</v>
      </c>
      <c r="U45" s="2">
        <f t="shared" si="10"/>
        <v>141.39398668941922</v>
      </c>
      <c r="V45" s="2">
        <f t="shared" si="11"/>
        <v>8.4139790000000012</v>
      </c>
    </row>
    <row r="46" spans="1:22">
      <c r="E46" s="2"/>
      <c r="G46">
        <v>4.5999999999999996</v>
      </c>
      <c r="H46" s="2">
        <v>0.20499999999999999</v>
      </c>
      <c r="I46" s="5">
        <f t="shared" si="2"/>
        <v>8.7712079999999997</v>
      </c>
      <c r="J46" s="2">
        <f t="shared" si="6"/>
        <v>1.5030730554440497E+18</v>
      </c>
      <c r="K46" s="2">
        <f>J46*H46*1E-27*ARC_BR2_spectra_Lee!D$16</f>
        <v>81.176965525621185</v>
      </c>
      <c r="L46" s="2">
        <f t="shared" si="7"/>
        <v>8.6517289999999996</v>
      </c>
      <c r="N46">
        <v>4.5999999999999996</v>
      </c>
      <c r="O46" s="2">
        <v>0.57220000000000004</v>
      </c>
      <c r="P46">
        <f t="shared" si="3"/>
        <v>8.7712079999999997</v>
      </c>
      <c r="Q46" s="2">
        <f t="shared" si="8"/>
        <v>5.7903753096678886E+17</v>
      </c>
      <c r="R46" s="2">
        <f>Q46*O46*1E-27*ARC_BR2_spectra_Lee!D$16</f>
        <v>87.287776286607439</v>
      </c>
      <c r="S46" s="2">
        <f t="shared" si="9"/>
        <v>8.6517289999999996</v>
      </c>
      <c r="U46" s="2">
        <f t="shared" si="10"/>
        <v>168.46474181222862</v>
      </c>
      <c r="V46" s="2">
        <f t="shared" si="11"/>
        <v>8.6517289999999996</v>
      </c>
    </row>
    <row r="47" spans="1:22">
      <c r="E47" s="2"/>
      <c r="G47">
        <v>4.7</v>
      </c>
      <c r="H47" s="2">
        <v>0.255</v>
      </c>
      <c r="I47" s="5">
        <f t="shared" si="2"/>
        <v>9.0125820000000001</v>
      </c>
      <c r="J47" s="2">
        <f t="shared" si="6"/>
        <v>1.5182699708097339E+18</v>
      </c>
      <c r="K47" s="2">
        <f>J47*H47*1E-27*ARC_BR2_spectra_Lee!D$16</f>
        <v>101.99715193504227</v>
      </c>
      <c r="L47" s="2">
        <f t="shared" si="7"/>
        <v>8.8918949999999999</v>
      </c>
      <c r="N47">
        <v>4.7</v>
      </c>
      <c r="O47" s="2">
        <v>0.61040000000000005</v>
      </c>
      <c r="P47">
        <f t="shared" si="3"/>
        <v>9.0125820000000001</v>
      </c>
      <c r="Q47" s="2">
        <f t="shared" si="8"/>
        <v>5.8489192661295219E+17</v>
      </c>
      <c r="R47" s="2">
        <f>Q47*O47*1E-27*ARC_BR2_spectra_Lee!D$16</f>
        <v>94.056543338810457</v>
      </c>
      <c r="S47" s="2">
        <f t="shared" si="9"/>
        <v>8.8918949999999999</v>
      </c>
      <c r="U47" s="2">
        <f t="shared" si="10"/>
        <v>196.05369527385272</v>
      </c>
      <c r="V47" s="2">
        <f t="shared" si="11"/>
        <v>8.8918949999999999</v>
      </c>
    </row>
    <row r="48" spans="1:22">
      <c r="E48" s="2"/>
      <c r="G48">
        <v>4.8</v>
      </c>
      <c r="H48" s="2">
        <v>0.30499999999999999</v>
      </c>
      <c r="I48" s="5">
        <f t="shared" si="2"/>
        <v>9.2563720000000007</v>
      </c>
      <c r="J48" s="2">
        <f t="shared" si="6"/>
        <v>1.5334668861754179E+18</v>
      </c>
      <c r="K48" s="2">
        <f>J48*H48*1E-27*ARC_BR2_spectra_Lee!D$16</f>
        <v>123.21770168764883</v>
      </c>
      <c r="L48" s="2">
        <f t="shared" si="7"/>
        <v>9.1344770000000004</v>
      </c>
      <c r="N48">
        <v>4.8</v>
      </c>
      <c r="O48" s="2">
        <v>0.64859999999999995</v>
      </c>
      <c r="P48">
        <f t="shared" si="3"/>
        <v>9.2563720000000007</v>
      </c>
      <c r="Q48" s="2">
        <f t="shared" si="8"/>
        <v>5.9074632225911539E+17</v>
      </c>
      <c r="R48" s="2">
        <f>Q48*O48*1E-27*ARC_BR2_spectra_Lee!D$16</f>
        <v>100.94314538664358</v>
      </c>
      <c r="S48" s="2">
        <f t="shared" si="9"/>
        <v>9.1344770000000004</v>
      </c>
      <c r="U48" s="2">
        <f t="shared" si="10"/>
        <v>224.16084707429241</v>
      </c>
      <c r="V48" s="2">
        <f t="shared" si="11"/>
        <v>9.1344770000000004</v>
      </c>
    </row>
    <row r="49" spans="5:22">
      <c r="E49" s="2"/>
      <c r="G49">
        <v>4.9000000000000004</v>
      </c>
      <c r="H49" s="2">
        <v>0.35499999999999998</v>
      </c>
      <c r="I49" s="5">
        <f t="shared" si="2"/>
        <v>9.5025780000000015</v>
      </c>
      <c r="J49" s="2">
        <f t="shared" si="6"/>
        <v>1.5486638015411018E+18</v>
      </c>
      <c r="K49" s="2">
        <f>J49*H49*1E-27*ARC_BR2_spectra_Lee!D$16</f>
        <v>144.83861478344096</v>
      </c>
      <c r="L49" s="2">
        <f t="shared" si="7"/>
        <v>9.3794750000000011</v>
      </c>
      <c r="N49">
        <v>4.9000000000000004</v>
      </c>
      <c r="O49" s="2">
        <v>0.68679999999999997</v>
      </c>
      <c r="P49">
        <f t="shared" si="3"/>
        <v>9.5025780000000015</v>
      </c>
      <c r="Q49" s="2">
        <f t="shared" si="8"/>
        <v>5.9660071790527859E+17</v>
      </c>
      <c r="R49" s="2">
        <f>Q49*O49*1E-27*ARC_BR2_spectra_Lee!D$16</f>
        <v>107.94758243010686</v>
      </c>
      <c r="S49" s="2">
        <f t="shared" si="9"/>
        <v>9.3794750000000011</v>
      </c>
      <c r="U49" s="2">
        <f t="shared" si="10"/>
        <v>252.78619721354784</v>
      </c>
      <c r="V49" s="2">
        <f t="shared" si="11"/>
        <v>9.3794750000000011</v>
      </c>
    </row>
    <row r="50" spans="5:22">
      <c r="E50" s="2"/>
      <c r="G50">
        <v>4.9999999999999902</v>
      </c>
      <c r="H50" s="2">
        <v>0.40500000000000003</v>
      </c>
      <c r="I50" s="5">
        <f t="shared" si="2"/>
        <v>9.7511999999999759</v>
      </c>
      <c r="J50" s="2">
        <f t="shared" si="6"/>
        <v>1.5638607169066184E+18</v>
      </c>
      <c r="K50" s="2">
        <f>J50*H50*1E-27*ARC_BR2_spectra_Lee!D$16</f>
        <v>166.85989122240085</v>
      </c>
      <c r="L50" s="2">
        <f t="shared" si="7"/>
        <v>9.6268889999999878</v>
      </c>
      <c r="N50">
        <v>5</v>
      </c>
      <c r="O50" s="2">
        <v>0.72499999999999998</v>
      </c>
      <c r="P50">
        <f t="shared" si="3"/>
        <v>9.7512000000000008</v>
      </c>
      <c r="Q50" s="2">
        <f t="shared" si="8"/>
        <v>6.0245511355143757E+17</v>
      </c>
      <c r="R50" s="2">
        <f>Q50*O50*1E-27*ARC_BR2_spectra_Lee!D$16</f>
        <v>115.06985446919944</v>
      </c>
      <c r="S50" s="2">
        <f t="shared" si="9"/>
        <v>9.626889000000002</v>
      </c>
      <c r="U50" s="2">
        <f t="shared" si="10"/>
        <v>281.92974569160026</v>
      </c>
      <c r="V50" s="2">
        <f t="shared" si="11"/>
        <v>9.626889000000002</v>
      </c>
    </row>
    <row r="51" spans="5:22">
      <c r="E51" s="2"/>
      <c r="G51">
        <v>5.0999999999999899</v>
      </c>
      <c r="H51" s="2">
        <v>0.501</v>
      </c>
      <c r="I51" s="5">
        <f t="shared" si="2"/>
        <v>10.002237999999975</v>
      </c>
      <c r="J51" s="2">
        <f t="shared" si="6"/>
        <v>1.5790576322724588E+18</v>
      </c>
      <c r="K51" s="2">
        <f>J51*H51*1E-27*ARC_BR2_spectra_Lee!D$16</f>
        <v>208.41768578746132</v>
      </c>
      <c r="L51" s="2">
        <f t="shared" si="7"/>
        <v>9.8767189999999765</v>
      </c>
      <c r="N51">
        <v>5.0999999999999996</v>
      </c>
      <c r="O51" s="2">
        <v>0.73360000000000003</v>
      </c>
      <c r="P51">
        <f t="shared" si="3"/>
        <v>10.002238</v>
      </c>
      <c r="Q51" s="2">
        <f t="shared" si="8"/>
        <v>6.0830950919760077E+17</v>
      </c>
      <c r="R51" s="2">
        <f>Q51*O51*1E-27*ARC_BR2_spectra_Lee!D$16</f>
        <v>117.56628375167435</v>
      </c>
      <c r="S51" s="2">
        <f t="shared" si="9"/>
        <v>9.8767190000000014</v>
      </c>
      <c r="U51" s="2">
        <f t="shared" si="10"/>
        <v>325.98396953913567</v>
      </c>
      <c r="V51" s="2">
        <f t="shared" si="11"/>
        <v>9.8767190000000014</v>
      </c>
    </row>
    <row r="52" spans="5:22">
      <c r="E52" s="2"/>
      <c r="G52">
        <v>5.2</v>
      </c>
      <c r="H52" s="2">
        <v>0.59699999999999998</v>
      </c>
      <c r="I52" s="5">
        <f t="shared" si="2"/>
        <v>10.255692000000002</v>
      </c>
      <c r="J52" s="2">
        <f t="shared" si="6"/>
        <v>1.5942545476383101E+18</v>
      </c>
      <c r="K52" s="2">
        <f>J52*H52*1E-27*ARC_BR2_spectra_Lee!D$16</f>
        <v>250.74417797144775</v>
      </c>
      <c r="L52" s="2">
        <f t="shared" si="7"/>
        <v>10.128964999999988</v>
      </c>
      <c r="N52">
        <v>5.2</v>
      </c>
      <c r="O52" s="2">
        <v>0.74219999999999997</v>
      </c>
      <c r="P52">
        <f t="shared" si="3"/>
        <v>10.255692000000002</v>
      </c>
      <c r="Q52" s="2">
        <f t="shared" si="8"/>
        <v>6.1416390484376845E+17</v>
      </c>
      <c r="R52" s="2">
        <f>Q52*O52*1E-27*ARC_BR2_spectra_Lee!D$16</f>
        <v>120.08924133159566</v>
      </c>
      <c r="S52" s="2">
        <f t="shared" si="9"/>
        <v>10.128965000000001</v>
      </c>
      <c r="U52" s="2">
        <f t="shared" si="10"/>
        <v>370.8334193030434</v>
      </c>
      <c r="V52" s="2">
        <f t="shared" si="11"/>
        <v>10.128965000000001</v>
      </c>
    </row>
    <row r="53" spans="5:22">
      <c r="E53" s="2"/>
      <c r="G53">
        <v>5.2999999999999901</v>
      </c>
      <c r="H53" s="2">
        <v>0.69299999999999995</v>
      </c>
      <c r="I53" s="5">
        <f t="shared" si="2"/>
        <v>10.511561999999975</v>
      </c>
      <c r="J53" s="2">
        <f t="shared" si="6"/>
        <v>1.6094514630036588E+18</v>
      </c>
      <c r="K53" s="2">
        <f>J53*H53*1E-27*ARC_BR2_spectra_Lee!D$16</f>
        <v>293.83936777426709</v>
      </c>
      <c r="L53" s="2">
        <f t="shared" si="7"/>
        <v>10.383626999999988</v>
      </c>
      <c r="N53">
        <v>5.2999999999999901</v>
      </c>
      <c r="O53" s="2">
        <v>0.75080000000000002</v>
      </c>
      <c r="P53">
        <f t="shared" si="3"/>
        <v>10.511561999999975</v>
      </c>
      <c r="Q53" s="2">
        <f t="shared" si="8"/>
        <v>6.2001830048986266E+17</v>
      </c>
      <c r="R53" s="2">
        <f>Q53*O53*1E-27*ARC_BR2_spectra_Lee!D$16</f>
        <v>122.638727208948</v>
      </c>
      <c r="S53" s="2">
        <f t="shared" si="9"/>
        <v>10.383626999999988</v>
      </c>
      <c r="U53" s="2">
        <f t="shared" si="10"/>
        <v>416.4780949832151</v>
      </c>
      <c r="V53" s="2">
        <f t="shared" si="11"/>
        <v>10.383626999999988</v>
      </c>
    </row>
    <row r="54" spans="5:22">
      <c r="E54" s="2"/>
      <c r="G54">
        <v>5.3999999999999897</v>
      </c>
      <c r="H54" s="2">
        <v>0.78900000000000003</v>
      </c>
      <c r="I54" s="5">
        <f t="shared" si="2"/>
        <v>10.769847999999973</v>
      </c>
      <c r="J54" s="2">
        <f t="shared" si="6"/>
        <v>1.6246483783694994E+18</v>
      </c>
      <c r="K54" s="2">
        <f>J54*H54*1E-27*ARC_BR2_spectra_Lee!D$16</f>
        <v>337.70325519608804</v>
      </c>
      <c r="L54" s="2">
        <f t="shared" si="7"/>
        <v>10.640704999999974</v>
      </c>
      <c r="N54">
        <v>5.3999999999999897</v>
      </c>
      <c r="O54" s="2">
        <v>0.75939999999999996</v>
      </c>
      <c r="P54">
        <f t="shared" si="3"/>
        <v>10.769847999999973</v>
      </c>
      <c r="Q54" s="2">
        <f t="shared" si="8"/>
        <v>6.2587269613608627E+17</v>
      </c>
      <c r="R54" s="2">
        <f>Q54*O54*1E-27*ARC_BR2_spectra_Lee!D$16</f>
        <v>125.2147413837714</v>
      </c>
      <c r="S54" s="2">
        <f t="shared" si="9"/>
        <v>10.640704999999974</v>
      </c>
      <c r="U54" s="2">
        <f t="shared" si="10"/>
        <v>462.91799657985945</v>
      </c>
      <c r="V54" s="2">
        <f t="shared" si="11"/>
        <v>10.640704999999974</v>
      </c>
    </row>
    <row r="55" spans="5:22">
      <c r="E55" s="2"/>
      <c r="G55">
        <v>5.4999999999999902</v>
      </c>
      <c r="H55" s="2">
        <v>0.88500000000000001</v>
      </c>
      <c r="I55" s="5">
        <f t="shared" si="2"/>
        <v>11.030549999999975</v>
      </c>
      <c r="J55" s="2">
        <f t="shared" si="6"/>
        <v>1.6398452937352059E+18</v>
      </c>
      <c r="K55" s="2">
        <f>J55*H55*1E-27*ARC_BR2_spectra_Lee!D$16</f>
        <v>382.33584023680191</v>
      </c>
      <c r="L55" s="2">
        <f t="shared" si="7"/>
        <v>10.900198999999974</v>
      </c>
      <c r="N55">
        <v>5.5</v>
      </c>
      <c r="O55" s="2">
        <v>0.76800000000000002</v>
      </c>
      <c r="P55">
        <f t="shared" si="3"/>
        <v>11.03055</v>
      </c>
      <c r="Q55" s="2">
        <f t="shared" si="8"/>
        <v>6.3172709178231834E+17</v>
      </c>
      <c r="R55" s="2">
        <f>Q55*O55*1E-27*ARC_BR2_spectra_Lee!D$16</f>
        <v>127.81728385604235</v>
      </c>
      <c r="S55" s="2">
        <f t="shared" si="9"/>
        <v>10.900198999999986</v>
      </c>
      <c r="U55" s="2">
        <f t="shared" si="10"/>
        <v>510.15312409284428</v>
      </c>
      <c r="V55" s="2">
        <f t="shared" si="11"/>
        <v>10.900198999999986</v>
      </c>
    </row>
    <row r="56" spans="5:22">
      <c r="E56" s="2"/>
      <c r="G56">
        <v>5.5999999999999899</v>
      </c>
      <c r="H56" s="2">
        <v>1.046</v>
      </c>
      <c r="I56" s="5">
        <f t="shared" si="2"/>
        <v>11.293667999999974</v>
      </c>
      <c r="J56" s="2">
        <f t="shared" si="6"/>
        <v>1.6550422091008676E+18</v>
      </c>
      <c r="K56" s="2">
        <f>J56*H56*1E-27*ARC_BR2_spectra_Lee!D$16</f>
        <v>456.07852247671457</v>
      </c>
      <c r="L56" s="2">
        <f t="shared" si="7"/>
        <v>11.162108999999974</v>
      </c>
      <c r="N56">
        <v>5.5999999999999899</v>
      </c>
      <c r="O56" s="2">
        <v>0.82640000000000002</v>
      </c>
      <c r="P56">
        <f t="shared" si="3"/>
        <v>11.293667999999974</v>
      </c>
      <c r="Q56" s="2">
        <f t="shared" si="8"/>
        <v>6.3758148742835251E+17</v>
      </c>
      <c r="R56" s="2">
        <f>Q56*O56*1E-27*ARC_BR2_spectra_Lee!D$16</f>
        <v>138.81131530091926</v>
      </c>
      <c r="S56" s="2">
        <f t="shared" si="9"/>
        <v>11.162108999999987</v>
      </c>
      <c r="U56" s="2">
        <f t="shared" si="10"/>
        <v>594.88983777763383</v>
      </c>
      <c r="V56" s="2">
        <f t="shared" si="11"/>
        <v>11.162108999999987</v>
      </c>
    </row>
    <row r="57" spans="5:22">
      <c r="E57" s="2"/>
      <c r="G57">
        <v>5.6999999999999904</v>
      </c>
      <c r="H57" s="2">
        <v>1.2070000000000001</v>
      </c>
      <c r="I57" s="5">
        <f t="shared" si="2"/>
        <v>11.559201999999974</v>
      </c>
      <c r="J57" s="2">
        <f t="shared" si="6"/>
        <v>1.6702391244665623E+18</v>
      </c>
      <c r="K57" s="2">
        <f>J57*H57*1E-27*ARC_BR2_spectra_Lee!D$16</f>
        <v>531.11037468169343</v>
      </c>
      <c r="L57" s="2">
        <f t="shared" si="7"/>
        <v>11.426434999999973</v>
      </c>
      <c r="N57">
        <v>5.6999999999999904</v>
      </c>
      <c r="O57" s="2">
        <v>0.88480000000000003</v>
      </c>
      <c r="P57">
        <f t="shared" si="3"/>
        <v>11.559201999999974</v>
      </c>
      <c r="Q57" s="2">
        <f t="shared" si="8"/>
        <v>6.4343588307458022E+17</v>
      </c>
      <c r="R57" s="2">
        <f>Q57*O57*1E-27*ARC_BR2_spectra_Lee!D$16</f>
        <v>149.98549239360693</v>
      </c>
      <c r="S57" s="2">
        <f t="shared" si="9"/>
        <v>11.426434999999973</v>
      </c>
      <c r="U57" s="2">
        <f t="shared" si="10"/>
        <v>681.09586707530036</v>
      </c>
      <c r="V57" s="2">
        <f t="shared" si="11"/>
        <v>11.426434999999973</v>
      </c>
    </row>
    <row r="58" spans="5:22">
      <c r="E58" s="2"/>
      <c r="G58">
        <v>5.7999999999999901</v>
      </c>
      <c r="H58" s="2">
        <v>1.3680000000000001</v>
      </c>
      <c r="I58" s="5">
        <f t="shared" si="2"/>
        <v>11.827151999999973</v>
      </c>
      <c r="J58" s="2">
        <f t="shared" si="6"/>
        <v>1.6854360398322353E+18</v>
      </c>
      <c r="K58" s="2">
        <f>J58*H58*1E-27*ARC_BR2_spectra_Lee!D$16</f>
        <v>607.43139685172275</v>
      </c>
      <c r="L58" s="2">
        <f t="shared" si="7"/>
        <v>11.693176999999974</v>
      </c>
      <c r="N58">
        <v>5.7999999999999901</v>
      </c>
      <c r="O58" s="2">
        <v>0.94320000000000004</v>
      </c>
      <c r="P58">
        <f t="shared" si="3"/>
        <v>11.827151999999973</v>
      </c>
      <c r="Q58" s="2">
        <f t="shared" si="8"/>
        <v>6.492902787207392E+17</v>
      </c>
      <c r="R58" s="2">
        <f>Q58*O58*1E-27*ARC_BR2_spectra_Lee!D$16</f>
        <v>161.3398151340491</v>
      </c>
      <c r="S58" s="2">
        <f t="shared" si="9"/>
        <v>11.693176999999974</v>
      </c>
      <c r="U58" s="2">
        <f t="shared" si="10"/>
        <v>768.77121198577186</v>
      </c>
      <c r="V58" s="2">
        <f t="shared" si="11"/>
        <v>11.693176999999974</v>
      </c>
    </row>
    <row r="59" spans="5:22">
      <c r="E59" s="2"/>
      <c r="G59">
        <v>5.8999999999999897</v>
      </c>
      <c r="H59" s="2">
        <v>1.5289999999999999</v>
      </c>
      <c r="I59" s="5">
        <f t="shared" si="2"/>
        <v>12.097517999999972</v>
      </c>
      <c r="J59" s="2">
        <f t="shared" si="6"/>
        <v>1.7006329551979195E+18</v>
      </c>
      <c r="K59" s="2">
        <f>J59*H59*1E-27*ARC_BR2_spectra_Lee!D$16</f>
        <v>685.04158898681317</v>
      </c>
      <c r="L59" s="2">
        <f t="shared" si="7"/>
        <v>11.962334999999973</v>
      </c>
      <c r="N59">
        <v>5.8999999999999897</v>
      </c>
      <c r="O59" s="2">
        <v>1.0016</v>
      </c>
      <c r="P59">
        <f t="shared" si="3"/>
        <v>12.097517999999972</v>
      </c>
      <c r="Q59" s="2">
        <f t="shared" si="8"/>
        <v>6.5514467436690227E+17</v>
      </c>
      <c r="R59" s="2">
        <f>Q59*O59*1E-27*ARC_BR2_spectra_Lee!D$16</f>
        <v>172.87428352226192</v>
      </c>
      <c r="S59" s="2">
        <f t="shared" si="9"/>
        <v>11.962334999999973</v>
      </c>
      <c r="U59" s="2">
        <f t="shared" si="10"/>
        <v>857.91587250907514</v>
      </c>
      <c r="V59" s="2">
        <f t="shared" si="11"/>
        <v>11.962334999999973</v>
      </c>
    </row>
    <row r="60" spans="5:22">
      <c r="E60" s="2"/>
      <c r="G60">
        <v>5.9999999999999902</v>
      </c>
      <c r="H60" s="2">
        <v>1.69</v>
      </c>
      <c r="I60" s="5">
        <f t="shared" si="2"/>
        <v>12.370299999999974</v>
      </c>
      <c r="J60" s="2">
        <f t="shared" si="6"/>
        <v>1.7158298705636145E+18</v>
      </c>
      <c r="K60" s="2">
        <f>J60*H60*1E-27*ARC_BR2_spectra_Lee!D$16</f>
        <v>763.94095108696581</v>
      </c>
      <c r="L60" s="2">
        <f t="shared" si="7"/>
        <v>12.233908999999972</v>
      </c>
      <c r="N60">
        <v>5.9999999999999902</v>
      </c>
      <c r="O60" s="2">
        <v>1.06</v>
      </c>
      <c r="P60">
        <f t="shared" si="3"/>
        <v>12.370299999999974</v>
      </c>
      <c r="Q60" s="2">
        <f t="shared" si="8"/>
        <v>6.6099907001306982E+17</v>
      </c>
      <c r="R60" s="2">
        <f>Q60*O60*1E-27*ARC_BR2_spectra_Lee!D$16</f>
        <v>184.58889755824558</v>
      </c>
      <c r="S60" s="2">
        <f t="shared" si="9"/>
        <v>12.233908999999972</v>
      </c>
      <c r="U60" s="2">
        <f t="shared" si="10"/>
        <v>948.52984864521136</v>
      </c>
      <c r="V60" s="2">
        <f t="shared" si="11"/>
        <v>12.233908999999972</v>
      </c>
    </row>
    <row r="61" spans="5:22">
      <c r="E61" s="2"/>
      <c r="G61">
        <v>6.0999999999999899</v>
      </c>
      <c r="H61" s="2">
        <v>2.0760000000000001</v>
      </c>
      <c r="I61" s="5">
        <f t="shared" si="2"/>
        <v>12.645497999999973</v>
      </c>
      <c r="J61" s="2">
        <f t="shared" si="6"/>
        <v>1.7310267859292877E+18</v>
      </c>
      <c r="K61" s="2">
        <f>J61*H61*1E-27*ARC_BR2_spectra_Lee!D$16</f>
        <v>946.7384154640182</v>
      </c>
      <c r="L61" s="2">
        <f t="shared" si="7"/>
        <v>12.507898999999973</v>
      </c>
      <c r="N61">
        <v>6.0999999999999899</v>
      </c>
      <c r="O61" s="2">
        <v>1.206</v>
      </c>
      <c r="P61">
        <f t="shared" si="3"/>
        <v>12.645497999999973</v>
      </c>
      <c r="Q61" s="2">
        <f t="shared" si="8"/>
        <v>6.668534656592288E+17</v>
      </c>
      <c r="R61" s="2">
        <f>Q61*O61*1E-27*ARC_BR2_spectra_Lee!D$16</f>
        <v>211.87347159678797</v>
      </c>
      <c r="S61" s="2">
        <f t="shared" si="9"/>
        <v>12.507898999999973</v>
      </c>
      <c r="U61" s="2">
        <f t="shared" si="10"/>
        <v>1158.6118870608061</v>
      </c>
      <c r="V61" s="2">
        <f t="shared" si="11"/>
        <v>12.507898999999973</v>
      </c>
    </row>
    <row r="62" spans="5:22">
      <c r="E62" s="2"/>
      <c r="G62">
        <v>6.1999999999999904</v>
      </c>
      <c r="H62" s="2">
        <v>2.4620000000000002</v>
      </c>
      <c r="I62" s="5">
        <f t="shared" si="2"/>
        <v>12.923111999999973</v>
      </c>
      <c r="J62" s="2">
        <f t="shared" si="6"/>
        <v>1.7462237012949714E+18</v>
      </c>
      <c r="K62" s="2">
        <f>J62*H62*1E-27*ARC_BR2_spectra_Lee!D$16</f>
        <v>1132.6266848504677</v>
      </c>
      <c r="L62" s="2">
        <f t="shared" si="7"/>
        <v>12.784304999999973</v>
      </c>
      <c r="N62">
        <v>6.1999999999999904</v>
      </c>
      <c r="O62" s="2">
        <v>1.3520000000000001</v>
      </c>
      <c r="P62">
        <f t="shared" si="3"/>
        <v>12.923111999999973</v>
      </c>
      <c r="Q62" s="2">
        <f t="shared" si="8"/>
        <v>6.72707861305392E+17</v>
      </c>
      <c r="R62" s="2">
        <f>Q62*O62*1E-27*ARC_BR2_spectra_Lee!D$16</f>
        <v>239.60840975475568</v>
      </c>
      <c r="S62" s="2">
        <f t="shared" si="9"/>
        <v>12.784304999999973</v>
      </c>
      <c r="U62" s="2">
        <f t="shared" si="10"/>
        <v>1372.2350946052234</v>
      </c>
      <c r="V62" s="2">
        <f t="shared" si="11"/>
        <v>12.784304999999973</v>
      </c>
    </row>
    <row r="63" spans="5:22">
      <c r="E63" s="2"/>
      <c r="G63">
        <v>6.2999999999999901</v>
      </c>
      <c r="H63" s="2">
        <v>2.8479999999999999</v>
      </c>
      <c r="I63" s="5">
        <f t="shared" si="2"/>
        <v>13.203141999999973</v>
      </c>
      <c r="J63" s="2">
        <f t="shared" si="6"/>
        <v>1.7614206166606554E+18</v>
      </c>
      <c r="K63" s="2">
        <f>J63*H63*1E-27*ARC_BR2_spectra_Lee!D$16</f>
        <v>1321.6057592463094</v>
      </c>
      <c r="L63" s="2">
        <f t="shared" si="7"/>
        <v>13.063126999999973</v>
      </c>
      <c r="N63">
        <v>6.2999999999999901</v>
      </c>
      <c r="O63" s="2">
        <v>1.498</v>
      </c>
      <c r="P63">
        <f t="shared" si="3"/>
        <v>13.203141999999973</v>
      </c>
      <c r="Q63" s="2">
        <f t="shared" si="8"/>
        <v>6.7856225695155533E+17</v>
      </c>
      <c r="R63" s="2">
        <f>Q63*O63*1E-27*ARC_BR2_spectra_Lee!D$16</f>
        <v>267.79371203214748</v>
      </c>
      <c r="S63" s="2">
        <f t="shared" si="9"/>
        <v>13.063126999999973</v>
      </c>
      <c r="U63" s="2">
        <f t="shared" si="10"/>
        <v>1589.399471278457</v>
      </c>
      <c r="V63" s="2">
        <f t="shared" si="11"/>
        <v>13.063126999999973</v>
      </c>
    </row>
    <row r="64" spans="5:22">
      <c r="E64" s="2"/>
      <c r="G64">
        <v>6.3999999999999897</v>
      </c>
      <c r="H64" s="2">
        <v>3.234</v>
      </c>
      <c r="I64" s="5">
        <f t="shared" si="2"/>
        <v>13.48558799999997</v>
      </c>
      <c r="J64" s="2">
        <f t="shared" si="6"/>
        <v>1.7766175320263168E+18</v>
      </c>
      <c r="K64" s="2">
        <f>J64*H64*1E-27*ARC_BR2_spectra_Lee!D$16</f>
        <v>1513.6756386515249</v>
      </c>
      <c r="L64" s="2">
        <f t="shared" si="7"/>
        <v>13.344364999999971</v>
      </c>
      <c r="N64">
        <v>6.3999999999999897</v>
      </c>
      <c r="O64" s="2">
        <v>1.6439999999999999</v>
      </c>
      <c r="P64">
        <f t="shared" si="3"/>
        <v>13.48558799999997</v>
      </c>
      <c r="Q64" s="2">
        <f t="shared" si="8"/>
        <v>6.8441665259770982E+17</v>
      </c>
      <c r="R64" s="2">
        <f>Q64*O64*1E-27*ARC_BR2_spectra_Lee!D$16</f>
        <v>296.42937842895952</v>
      </c>
      <c r="S64" s="2">
        <f t="shared" si="9"/>
        <v>13.344364999999971</v>
      </c>
      <c r="U64" s="2">
        <f t="shared" si="10"/>
        <v>1810.1050170804845</v>
      </c>
      <c r="V64" s="2">
        <f t="shared" si="11"/>
        <v>13.344364999999971</v>
      </c>
    </row>
    <row r="65" spans="5:22">
      <c r="E65" s="2"/>
      <c r="G65">
        <v>6.4999999999999902</v>
      </c>
      <c r="H65" s="2">
        <v>3.62</v>
      </c>
      <c r="I65" s="5">
        <f t="shared" si="2"/>
        <v>13.770449999999974</v>
      </c>
      <c r="J65" s="2">
        <f t="shared" si="6"/>
        <v>1.7918144473920456E+18</v>
      </c>
      <c r="K65" s="2">
        <f>J65*H65*1E-27*ARC_BR2_spectra_Lee!D$16</f>
        <v>1708.8363230661926</v>
      </c>
      <c r="L65" s="2">
        <f t="shared" si="7"/>
        <v>13.628018999999972</v>
      </c>
      <c r="N65">
        <v>6.4999999999999902</v>
      </c>
      <c r="O65" s="2">
        <v>1.79</v>
      </c>
      <c r="P65">
        <f t="shared" si="3"/>
        <v>13.770449999999974</v>
      </c>
      <c r="Q65" s="2">
        <f t="shared" si="8"/>
        <v>6.9027104824389043E+17</v>
      </c>
      <c r="R65" s="2">
        <f>Q65*O65*1E-27*ARC_BR2_spectra_Lee!D$16</f>
        <v>325.5154089452073</v>
      </c>
      <c r="S65" s="2">
        <f t="shared" si="9"/>
        <v>13.628018999999972</v>
      </c>
      <c r="U65" s="2">
        <f t="shared" si="10"/>
        <v>2034.3517320113999</v>
      </c>
      <c r="V65" s="2">
        <f t="shared" si="11"/>
        <v>13.628018999999972</v>
      </c>
    </row>
    <row r="66" spans="5:22">
      <c r="E66" s="2"/>
      <c r="G66">
        <v>6.5999999999999899</v>
      </c>
      <c r="H66" s="2">
        <v>4.2880000000000003</v>
      </c>
      <c r="I66" s="5">
        <f t="shared" si="2"/>
        <v>14.057727999999971</v>
      </c>
      <c r="J66" s="2">
        <f t="shared" si="6"/>
        <v>1.8070113627576847E+18</v>
      </c>
      <c r="K66" s="2">
        <f>J66*H66*1E-27*ARC_BR2_spectra_Lee!D$16</f>
        <v>2041.3361307932691</v>
      </c>
      <c r="L66" s="2">
        <f t="shared" si="7"/>
        <v>13.914088999999972</v>
      </c>
      <c r="N66">
        <v>6.5999999999999899</v>
      </c>
      <c r="O66" s="2">
        <v>2.0539999999999998</v>
      </c>
      <c r="P66">
        <f t="shared" si="3"/>
        <v>14.057727999999971</v>
      </c>
      <c r="Q66" s="2">
        <f t="shared" si="8"/>
        <v>6.9612544389003635E+17</v>
      </c>
      <c r="R66" s="2">
        <f>Q66*O66*1E-27*ARC_BR2_spectra_Lee!D$16</f>
        <v>376.69235772473763</v>
      </c>
      <c r="S66" s="2">
        <f t="shared" si="9"/>
        <v>13.914088999999972</v>
      </c>
      <c r="U66" s="2">
        <f t="shared" si="10"/>
        <v>2418.0284885180067</v>
      </c>
      <c r="V66" s="2">
        <f t="shared" si="11"/>
        <v>13.914088999999972</v>
      </c>
    </row>
    <row r="67" spans="5:22">
      <c r="E67" s="2"/>
      <c r="G67">
        <v>6.6999999999999904</v>
      </c>
      <c r="H67" s="2">
        <v>4.9560000000000004</v>
      </c>
      <c r="I67" s="5">
        <f t="shared" si="2"/>
        <v>14.347421999999971</v>
      </c>
      <c r="J67" s="2">
        <f t="shared" si="6"/>
        <v>1.8222082781233912E+18</v>
      </c>
      <c r="K67" s="2">
        <f>J67*H67*1E-27*ARC_BR2_spectra_Lee!D$16</f>
        <v>2379.1847927853773</v>
      </c>
      <c r="L67" s="2">
        <f t="shared" si="7"/>
        <v>14.202574999999971</v>
      </c>
      <c r="N67">
        <v>6.6999999999999904</v>
      </c>
      <c r="O67" s="2">
        <v>2.3180000000000001</v>
      </c>
      <c r="P67">
        <f t="shared" si="3"/>
        <v>14.347421999999971</v>
      </c>
      <c r="Q67" s="2">
        <f t="shared" si="8"/>
        <v>7.0197983953620826E+17</v>
      </c>
      <c r="R67" s="2">
        <f>Q67*O67*1E-27*ARC_BR2_spectra_Lee!D$16</f>
        <v>428.68366354214425</v>
      </c>
      <c r="S67" s="2">
        <f t="shared" si="9"/>
        <v>14.202574999999971</v>
      </c>
      <c r="U67" s="2">
        <f t="shared" si="10"/>
        <v>2807.8684563275215</v>
      </c>
      <c r="V67" s="2">
        <f t="shared" si="11"/>
        <v>14.202574999999971</v>
      </c>
    </row>
    <row r="68" spans="5:22">
      <c r="E68" s="2"/>
      <c r="G68">
        <v>6.7999999999999901</v>
      </c>
      <c r="H68" s="2">
        <v>5.6239999999999997</v>
      </c>
      <c r="I68" s="5">
        <f t="shared" ref="I68:I131" si="13">0.1208*(G68^2) + 1.2903*G68 + 0.2797</f>
        <v>14.639531999999972</v>
      </c>
      <c r="J68" s="2">
        <f t="shared" si="6"/>
        <v>1.8374051934890752E+18</v>
      </c>
      <c r="K68" s="2">
        <f>J68*H68*1E-27*ARC_BR2_spectra_Lee!D$16</f>
        <v>2722.3823090424185</v>
      </c>
      <c r="L68" s="2">
        <f t="shared" si="7"/>
        <v>14.493476999999972</v>
      </c>
      <c r="N68">
        <v>6.7999999999999901</v>
      </c>
      <c r="O68" s="2">
        <v>2.5819999999999999</v>
      </c>
      <c r="P68">
        <f t="shared" ref="P68:P131" si="14">0.1208*(N68^2) + 1.2903*N68 + 0.2797</f>
        <v>14.639531999999972</v>
      </c>
      <c r="Q68" s="2">
        <f t="shared" si="8"/>
        <v>7.0783423518237146E+17</v>
      </c>
      <c r="R68" s="2">
        <f>Q68*O68*1E-27*ARC_BR2_spectra_Lee!D$16</f>
        <v>481.48932639740872</v>
      </c>
      <c r="S68" s="2">
        <f t="shared" si="9"/>
        <v>14.493476999999972</v>
      </c>
      <c r="U68" s="2">
        <f t="shared" si="10"/>
        <v>3203.8716354398271</v>
      </c>
      <c r="V68" s="2">
        <f t="shared" si="11"/>
        <v>14.493476999999972</v>
      </c>
    </row>
    <row r="69" spans="5:22">
      <c r="E69" s="2"/>
      <c r="G69">
        <v>6.8999999999999897</v>
      </c>
      <c r="H69" s="2">
        <v>6.2919999999999998</v>
      </c>
      <c r="I69" s="5">
        <f t="shared" si="13"/>
        <v>14.93405799999997</v>
      </c>
      <c r="J69" s="2">
        <f t="shared" ref="J69:J132" si="15">(I69-I68)*0.0001*(8.9/58)*0.6807*6.022E+23</f>
        <v>1.8526021088547366E+18</v>
      </c>
      <c r="K69" s="2">
        <f>J69*H69*1E-27*ARC_BR2_spectra_Lee!D$16</f>
        <v>3070.9286795643816</v>
      </c>
      <c r="L69" s="2">
        <f t="shared" ref="L69:L132" si="16">((I69-I68)/2)+I68</f>
        <v>14.786794999999971</v>
      </c>
      <c r="N69">
        <v>6.8999999999999897</v>
      </c>
      <c r="O69" s="2">
        <v>2.8460000000000001</v>
      </c>
      <c r="P69">
        <f t="shared" si="14"/>
        <v>14.93405799999997</v>
      </c>
      <c r="Q69" s="2">
        <f t="shared" ref="Q69:Q132" si="17">(P69-P68)*0.0001*(8.9/58)*0.26223*6.022E+23</f>
        <v>7.1368863082852608E+17</v>
      </c>
      <c r="R69" s="2">
        <f>Q69*O69*1E-27*ARC_BR2_spectra_Lee!D$16</f>
        <v>535.10934629052963</v>
      </c>
      <c r="S69" s="2">
        <f t="shared" ref="S69:S132" si="18">((P69-P68)/2)+P68</f>
        <v>14.786794999999971</v>
      </c>
      <c r="U69" s="2">
        <f t="shared" ref="U69:U132" si="19">SUM(K69,R69)</f>
        <v>3606.0380258549112</v>
      </c>
      <c r="V69" s="2">
        <f t="shared" ref="V69:V132" si="20">S69</f>
        <v>14.786794999999971</v>
      </c>
    </row>
    <row r="70" spans="5:22">
      <c r="E70" s="2"/>
      <c r="G70">
        <v>6.9999999999999902</v>
      </c>
      <c r="H70" s="2">
        <v>6.96</v>
      </c>
      <c r="I70" s="5">
        <f t="shared" si="13"/>
        <v>15.230999999999971</v>
      </c>
      <c r="J70" s="2">
        <f t="shared" si="15"/>
        <v>1.8677990242204434E+18</v>
      </c>
      <c r="K70" s="2">
        <f>J70*H70*1E-27*ARC_BR2_spectra_Lee!D$16</f>
        <v>3424.8239043513795</v>
      </c>
      <c r="L70" s="2">
        <f t="shared" si="16"/>
        <v>15.082528999999971</v>
      </c>
      <c r="N70">
        <v>6.9999999999999902</v>
      </c>
      <c r="O70" s="2">
        <v>3.11</v>
      </c>
      <c r="P70">
        <f t="shared" si="14"/>
        <v>15.230999999999971</v>
      </c>
      <c r="Q70" s="2">
        <f t="shared" si="17"/>
        <v>7.1954302647469798E+17</v>
      </c>
      <c r="R70" s="2">
        <f>Q70*O70*1E-27*ARC_BR2_spectra_Lee!D$16</f>
        <v>589.54372322152597</v>
      </c>
      <c r="S70" s="2">
        <f t="shared" si="18"/>
        <v>15.082528999999971</v>
      </c>
      <c r="U70" s="2">
        <f t="shared" si="19"/>
        <v>4014.3676275729053</v>
      </c>
      <c r="V70" s="2">
        <f t="shared" si="20"/>
        <v>15.082528999999971</v>
      </c>
    </row>
    <row r="71" spans="5:22">
      <c r="E71" s="2"/>
      <c r="G71">
        <v>7.0999999999999899</v>
      </c>
      <c r="H71" s="2">
        <v>7.8292200000000003</v>
      </c>
      <c r="I71" s="5">
        <f t="shared" si="13"/>
        <v>15.530357999999969</v>
      </c>
      <c r="J71" s="2">
        <f t="shared" si="15"/>
        <v>1.8829959395861048E+18</v>
      </c>
      <c r="K71" s="2">
        <f>J71*H71*1E-27*ARC_BR2_spectra_Lee!D$16</f>
        <v>3883.8884028605685</v>
      </c>
      <c r="L71" s="2">
        <f t="shared" si="16"/>
        <v>15.38067899999997</v>
      </c>
      <c r="N71">
        <v>7.0999999999999899</v>
      </c>
      <c r="O71" s="2">
        <v>3.4920499999999999</v>
      </c>
      <c r="P71">
        <f t="shared" si="14"/>
        <v>15.530357999999969</v>
      </c>
      <c r="Q71" s="2">
        <f t="shared" si="17"/>
        <v>7.2539742212085261E+17</v>
      </c>
      <c r="R71" s="2">
        <f>Q71*O71*1E-27*ARC_BR2_spectra_Lee!D$16</f>
        <v>667.35254894239324</v>
      </c>
      <c r="S71" s="2">
        <f t="shared" si="18"/>
        <v>15.38067899999997</v>
      </c>
      <c r="U71" s="2">
        <f t="shared" si="19"/>
        <v>4551.2409518029617</v>
      </c>
      <c r="V71" s="2">
        <f t="shared" si="20"/>
        <v>15.38067899999997</v>
      </c>
    </row>
    <row r="72" spans="5:22">
      <c r="E72" s="2"/>
      <c r="G72">
        <v>7.1999999999999904</v>
      </c>
      <c r="H72" s="2">
        <v>8.6940799999999996</v>
      </c>
      <c r="I72" s="5">
        <f t="shared" si="13"/>
        <v>15.832131999999971</v>
      </c>
      <c r="J72" s="2">
        <f t="shared" si="15"/>
        <v>1.8981928549518111E+18</v>
      </c>
      <c r="K72" s="2">
        <f>J72*H72*1E-27*ARC_BR2_spectra_Lee!D$16</f>
        <v>4347.7326305253791</v>
      </c>
      <c r="L72" s="2">
        <f t="shared" si="16"/>
        <v>15.68124499999997</v>
      </c>
      <c r="N72">
        <v>7.1999999999999904</v>
      </c>
      <c r="O72" s="2">
        <v>3.8736100000000002</v>
      </c>
      <c r="P72">
        <f t="shared" si="14"/>
        <v>15.832131999999971</v>
      </c>
      <c r="Q72" s="2">
        <f t="shared" si="17"/>
        <v>7.3125181776702438E+17</v>
      </c>
      <c r="R72" s="2">
        <f>Q72*O72*1E-27*ARC_BR2_spectra_Lee!D$16</f>
        <v>746.24548104775852</v>
      </c>
      <c r="S72" s="2">
        <f t="shared" si="18"/>
        <v>15.68124499999997</v>
      </c>
      <c r="U72" s="2">
        <f t="shared" si="19"/>
        <v>5093.9781115731375</v>
      </c>
      <c r="V72" s="2">
        <f t="shared" si="20"/>
        <v>15.68124499999997</v>
      </c>
    </row>
    <row r="73" spans="5:22">
      <c r="E73" s="2"/>
      <c r="G73">
        <v>7.2999999999999901</v>
      </c>
      <c r="H73" s="2">
        <v>9.5589399999999998</v>
      </c>
      <c r="I73" s="5">
        <f t="shared" si="13"/>
        <v>16.136321999999971</v>
      </c>
      <c r="J73" s="2">
        <f t="shared" si="15"/>
        <v>1.9133897703174843E+18</v>
      </c>
      <c r="K73" s="2">
        <f>J73*H73*1E-27*ARC_BR2_spectra_Lee!D$16</f>
        <v>4818.5020230098653</v>
      </c>
      <c r="L73" s="2">
        <f t="shared" si="16"/>
        <v>15.984226999999972</v>
      </c>
      <c r="N73">
        <v>7.2999999999999901</v>
      </c>
      <c r="O73" s="2">
        <v>4.2551800000000002</v>
      </c>
      <c r="P73">
        <f t="shared" si="14"/>
        <v>16.136321999999971</v>
      </c>
      <c r="Q73" s="2">
        <f t="shared" si="17"/>
        <v>7.3710621341318336E+17</v>
      </c>
      <c r="R73" s="2">
        <f>Q73*O73*1E-27*ARC_BR2_spectra_Lee!D$16</f>
        <v>826.31734775695008</v>
      </c>
      <c r="S73" s="2">
        <f t="shared" si="18"/>
        <v>15.984226999999972</v>
      </c>
      <c r="U73" s="2">
        <f t="shared" si="19"/>
        <v>5644.8193707668152</v>
      </c>
      <c r="V73" s="2">
        <f t="shared" si="20"/>
        <v>15.984226999999972</v>
      </c>
    </row>
    <row r="74" spans="5:22">
      <c r="E74" s="2"/>
      <c r="G74">
        <v>7.3999999999999897</v>
      </c>
      <c r="H74" s="2">
        <v>10.4238</v>
      </c>
      <c r="I74" s="5">
        <f t="shared" si="13"/>
        <v>16.442927999999966</v>
      </c>
      <c r="J74" s="2">
        <f t="shared" si="15"/>
        <v>1.9285866856831345E+18</v>
      </c>
      <c r="K74" s="2">
        <f>J74*H74*1E-27*ARC_BR2_spectra_Lee!D$16</f>
        <v>5296.196580314032</v>
      </c>
      <c r="L74" s="2">
        <f t="shared" si="16"/>
        <v>16.289624999999969</v>
      </c>
      <c r="N74">
        <v>7.3999999999999897</v>
      </c>
      <c r="O74" s="2">
        <v>4.6367500000000001</v>
      </c>
      <c r="P74">
        <f t="shared" si="14"/>
        <v>16.442927999999966</v>
      </c>
      <c r="Q74" s="2">
        <f t="shared" si="17"/>
        <v>7.4296060905933363E+17</v>
      </c>
      <c r="R74" s="2">
        <f>Q74*O74*1E-27*ARC_BR2_spectra_Lee!D$16</f>
        <v>907.56623800755938</v>
      </c>
      <c r="S74" s="2">
        <f t="shared" si="18"/>
        <v>16.289624999999969</v>
      </c>
      <c r="U74" s="2">
        <f t="shared" si="19"/>
        <v>6203.7628183215911</v>
      </c>
      <c r="V74" s="2">
        <f t="shared" si="20"/>
        <v>16.289624999999969</v>
      </c>
    </row>
    <row r="75" spans="5:22">
      <c r="E75" s="2"/>
      <c r="G75">
        <v>7.4999999999999902</v>
      </c>
      <c r="H75" s="2">
        <v>11.2887</v>
      </c>
      <c r="I75" s="5">
        <f t="shared" si="13"/>
        <v>16.751949999999965</v>
      </c>
      <c r="J75" s="2">
        <f t="shared" si="15"/>
        <v>1.9437836010488407E+18</v>
      </c>
      <c r="K75" s="2">
        <f>J75*H75*1E-27*ARC_BR2_spectra_Lee!D$16</f>
        <v>5780.8367860607905</v>
      </c>
      <c r="L75" s="2">
        <f t="shared" si="16"/>
        <v>16.597438999999966</v>
      </c>
      <c r="N75">
        <v>7.4999999999999902</v>
      </c>
      <c r="O75" s="2">
        <v>5.0183099999999996</v>
      </c>
      <c r="P75">
        <f t="shared" si="14"/>
        <v>16.751949999999965</v>
      </c>
      <c r="Q75" s="2">
        <f t="shared" si="17"/>
        <v>7.4881500470550541E+17</v>
      </c>
      <c r="R75" s="2">
        <f>Q75*O75*1E-27*ARC_BR2_spectra_Lee!D$16</f>
        <v>989.9901790434983</v>
      </c>
      <c r="S75" s="2">
        <f t="shared" si="18"/>
        <v>16.597438999999966</v>
      </c>
      <c r="U75" s="2">
        <f t="shared" si="19"/>
        <v>6770.8269651042883</v>
      </c>
      <c r="V75" s="2">
        <f t="shared" si="20"/>
        <v>16.597438999999966</v>
      </c>
    </row>
    <row r="76" spans="5:22">
      <c r="E76" s="2"/>
      <c r="G76">
        <v>7.5999999999999899</v>
      </c>
      <c r="H76" s="2">
        <v>12.275499999999999</v>
      </c>
      <c r="I76" s="5">
        <f t="shared" si="13"/>
        <v>17.063387999999968</v>
      </c>
      <c r="J76" s="2">
        <f t="shared" si="15"/>
        <v>1.9589805164145469E+18</v>
      </c>
      <c r="K76" s="2">
        <f>J76*H76*1E-27*ARC_BR2_spectra_Lee!D$16</f>
        <v>6335.3143599761925</v>
      </c>
      <c r="L76" s="2">
        <f t="shared" si="16"/>
        <v>16.907668999999967</v>
      </c>
      <c r="N76">
        <v>7.5999999999999899</v>
      </c>
      <c r="O76" s="2">
        <v>5.5594999999999999</v>
      </c>
      <c r="P76">
        <f t="shared" si="14"/>
        <v>17.063387999999968</v>
      </c>
      <c r="Q76" s="2">
        <f t="shared" si="17"/>
        <v>7.5466940035167731E+17</v>
      </c>
      <c r="R76" s="2">
        <f>Q76*O76*1E-27*ARC_BR2_spectra_Lee!D$16</f>
        <v>1105.3284229929818</v>
      </c>
      <c r="S76" s="2">
        <f t="shared" si="18"/>
        <v>16.907668999999967</v>
      </c>
      <c r="U76" s="2">
        <f t="shared" si="19"/>
        <v>7440.6427829691747</v>
      </c>
      <c r="V76" s="2">
        <f t="shared" si="20"/>
        <v>16.907668999999967</v>
      </c>
    </row>
    <row r="77" spans="5:22">
      <c r="E77" s="2"/>
      <c r="G77">
        <v>7.6999999999999904</v>
      </c>
      <c r="H77" s="2">
        <v>13.2624</v>
      </c>
      <c r="I77" s="5">
        <f t="shared" si="13"/>
        <v>17.377241999999967</v>
      </c>
      <c r="J77" s="2">
        <f t="shared" si="15"/>
        <v>1.9741774317802086E+18</v>
      </c>
      <c r="K77" s="2">
        <f>J77*H77*1E-27*ARC_BR2_spectra_Lee!D$16</f>
        <v>6897.7455146159709</v>
      </c>
      <c r="L77" s="2">
        <f t="shared" si="16"/>
        <v>17.220314999999967</v>
      </c>
      <c r="N77">
        <v>7.6999999999999904</v>
      </c>
      <c r="O77" s="2">
        <v>6.1006900000000002</v>
      </c>
      <c r="P77">
        <f t="shared" si="14"/>
        <v>17.377241999999967</v>
      </c>
      <c r="Q77" s="2">
        <f t="shared" si="17"/>
        <v>7.6052379599783181E+17</v>
      </c>
      <c r="R77" s="2">
        <f>Q77*O77*1E-27*ARC_BR2_spectra_Lee!D$16</f>
        <v>1222.3360680232008</v>
      </c>
      <c r="S77" s="2">
        <f t="shared" si="18"/>
        <v>17.220314999999967</v>
      </c>
      <c r="U77" s="2">
        <f t="shared" si="19"/>
        <v>8120.0815826391718</v>
      </c>
      <c r="V77" s="2">
        <f t="shared" si="20"/>
        <v>17.220314999999967</v>
      </c>
    </row>
    <row r="78" spans="5:22">
      <c r="E78" s="2"/>
      <c r="G78">
        <v>7.7999999999999901</v>
      </c>
      <c r="H78" s="2">
        <v>14.2492</v>
      </c>
      <c r="I78" s="5">
        <f t="shared" si="13"/>
        <v>17.693511999999966</v>
      </c>
      <c r="J78" s="2">
        <f t="shared" si="15"/>
        <v>1.9893743471458929E+18</v>
      </c>
      <c r="K78" s="2">
        <f>J78*H78*1E-27*ARC_BR2_spectra_Lee!D$16</f>
        <v>7468.0266307768679</v>
      </c>
      <c r="L78" s="2">
        <f t="shared" si="16"/>
        <v>17.535376999999968</v>
      </c>
      <c r="N78">
        <v>7.7999999999999901</v>
      </c>
      <c r="O78" s="2">
        <v>6.6418799999999996</v>
      </c>
      <c r="P78">
        <f t="shared" si="14"/>
        <v>17.693511999999966</v>
      </c>
      <c r="Q78" s="2">
        <f t="shared" si="17"/>
        <v>7.6637819164399526E+17</v>
      </c>
      <c r="R78" s="2">
        <f>Q78*O78*1E-27*ARC_BR2_spectra_Lee!D$16</f>
        <v>1341.013114134194</v>
      </c>
      <c r="S78" s="2">
        <f t="shared" si="18"/>
        <v>17.535376999999968</v>
      </c>
      <c r="U78" s="2">
        <f t="shared" si="19"/>
        <v>8809.0397449110624</v>
      </c>
      <c r="V78" s="2">
        <f t="shared" si="20"/>
        <v>17.535376999999968</v>
      </c>
    </row>
    <row r="79" spans="5:22">
      <c r="E79" s="2"/>
      <c r="G79">
        <v>7.8999999999999897</v>
      </c>
      <c r="H79" s="2">
        <v>15.2361</v>
      </c>
      <c r="I79" s="5">
        <f t="shared" si="13"/>
        <v>18.012197999999966</v>
      </c>
      <c r="J79" s="2">
        <f t="shared" si="15"/>
        <v>2.0045712625115768E+18</v>
      </c>
      <c r="K79" s="2">
        <f>J79*H79*1E-27*ARC_BR2_spectra_Lee!D$16</f>
        <v>8046.2621283889684</v>
      </c>
      <c r="L79" s="2">
        <f t="shared" si="16"/>
        <v>17.852854999999966</v>
      </c>
      <c r="N79">
        <v>7.8999999999999897</v>
      </c>
      <c r="O79" s="2">
        <v>7.1830699999999998</v>
      </c>
      <c r="P79">
        <f t="shared" si="14"/>
        <v>18.012197999999966</v>
      </c>
      <c r="Q79" s="2">
        <f t="shared" si="17"/>
        <v>7.7223258729015846E+17</v>
      </c>
      <c r="R79" s="2">
        <f>Q79*O79*1E-27*ARC_BR2_spectra_Lee!D$16</f>
        <v>1461.3595613259479</v>
      </c>
      <c r="S79" s="2">
        <f t="shared" si="18"/>
        <v>17.852854999999966</v>
      </c>
      <c r="U79" s="2">
        <f t="shared" si="19"/>
        <v>9507.621689714917</v>
      </c>
      <c r="V79" s="2">
        <f t="shared" si="20"/>
        <v>17.852854999999966</v>
      </c>
    </row>
    <row r="80" spans="5:22">
      <c r="E80" s="2"/>
      <c r="G80">
        <v>7.9999999999999902</v>
      </c>
      <c r="H80" s="2">
        <v>16.222899999999999</v>
      </c>
      <c r="I80" s="5">
        <f t="shared" si="13"/>
        <v>18.333299999999966</v>
      </c>
      <c r="J80" s="2">
        <f t="shared" si="15"/>
        <v>2.0197681778772608E+18</v>
      </c>
      <c r="K80" s="2">
        <f>J80*H80*1E-27*ARC_BR2_spectra_Lee!D$16</f>
        <v>8632.3467867954259</v>
      </c>
      <c r="L80" s="2">
        <f t="shared" si="16"/>
        <v>18.172748999999968</v>
      </c>
      <c r="N80">
        <v>7.9999999999999902</v>
      </c>
      <c r="O80" s="2">
        <v>7.7242499999999996</v>
      </c>
      <c r="P80">
        <f t="shared" si="14"/>
        <v>18.333299999999966</v>
      </c>
      <c r="Q80" s="2">
        <f t="shared" si="17"/>
        <v>7.7808698293632166E+17</v>
      </c>
      <c r="R80" s="2">
        <f>Q80*O80*1E-27*ARC_BR2_spectra_Lee!D$16</f>
        <v>1583.3733597251939</v>
      </c>
      <c r="S80" s="2">
        <f t="shared" si="18"/>
        <v>18.172748999999968</v>
      </c>
      <c r="U80" s="2">
        <f t="shared" si="19"/>
        <v>10215.72014652062</v>
      </c>
      <c r="V80" s="2">
        <f t="shared" si="20"/>
        <v>18.172748999999968</v>
      </c>
    </row>
    <row r="81" spans="5:22">
      <c r="E81" s="2"/>
      <c r="G81">
        <v>8.0999999999999908</v>
      </c>
      <c r="H81" s="2">
        <v>16.963899999999999</v>
      </c>
      <c r="I81" s="5">
        <f t="shared" si="13"/>
        <v>18.656817999999969</v>
      </c>
      <c r="J81" s="2">
        <f t="shared" si="15"/>
        <v>2.0349650932429673E+18</v>
      </c>
      <c r="K81" s="2">
        <f>J81*H81*1E-27*ARC_BR2_spectra_Lee!D$16</f>
        <v>9094.556596137636</v>
      </c>
      <c r="L81" s="2">
        <f t="shared" si="16"/>
        <v>18.495058999999969</v>
      </c>
      <c r="N81">
        <v>8.0999999999999908</v>
      </c>
      <c r="O81" s="2">
        <v>8.1914899999999999</v>
      </c>
      <c r="P81">
        <f t="shared" si="14"/>
        <v>18.656817999999969</v>
      </c>
      <c r="Q81" s="2">
        <f t="shared" si="17"/>
        <v>7.8394137858249357E+17</v>
      </c>
      <c r="R81" s="2">
        <f>Q81*O81*1E-27*ARC_BR2_spectra_Lee!D$16</f>
        <v>1691.7857245760042</v>
      </c>
      <c r="S81" s="2">
        <f t="shared" si="18"/>
        <v>18.495058999999969</v>
      </c>
      <c r="U81" s="2">
        <f t="shared" si="19"/>
        <v>10786.34232071364</v>
      </c>
      <c r="V81" s="2">
        <f t="shared" si="20"/>
        <v>18.495058999999969</v>
      </c>
    </row>
    <row r="82" spans="5:22">
      <c r="E82" s="2"/>
      <c r="G82">
        <v>8.1999999999999904</v>
      </c>
      <c r="H82" s="2">
        <v>17.704799999999999</v>
      </c>
      <c r="I82" s="5">
        <f t="shared" si="13"/>
        <v>18.982751999999969</v>
      </c>
      <c r="J82" s="2">
        <f t="shared" si="15"/>
        <v>2.0501620086086287E+18</v>
      </c>
      <c r="K82" s="2">
        <f>J82*H82*1E-27*ARC_BR2_spectra_Lee!D$16</f>
        <v>9562.6457786255323</v>
      </c>
      <c r="L82" s="2">
        <f t="shared" si="16"/>
        <v>18.819784999999968</v>
      </c>
      <c r="N82">
        <v>8.1999999999999904</v>
      </c>
      <c r="O82" s="2">
        <v>8.6587300000000003</v>
      </c>
      <c r="P82">
        <f t="shared" si="14"/>
        <v>18.982751999999969</v>
      </c>
      <c r="Q82" s="2">
        <f t="shared" si="17"/>
        <v>7.8979577422864819E+17</v>
      </c>
      <c r="R82" s="2">
        <f>Q82*O82*1E-27*ARC_BR2_spectra_Lee!D$16</f>
        <v>1801.6393779963641</v>
      </c>
      <c r="S82" s="2">
        <f t="shared" si="18"/>
        <v>18.819784999999968</v>
      </c>
      <c r="U82" s="2">
        <f t="shared" si="19"/>
        <v>11364.285156621896</v>
      </c>
      <c r="V82" s="2">
        <f t="shared" si="20"/>
        <v>18.819784999999968</v>
      </c>
    </row>
    <row r="83" spans="5:22">
      <c r="E83" s="2"/>
      <c r="G83">
        <v>8.2999999999999901</v>
      </c>
      <c r="H83" s="2">
        <v>18.445699999999999</v>
      </c>
      <c r="I83" s="5">
        <f t="shared" si="13"/>
        <v>19.311101999999963</v>
      </c>
      <c r="J83" s="2">
        <f t="shared" si="15"/>
        <v>2.0653589239742682E+18</v>
      </c>
      <c r="K83" s="2">
        <f>J83*H83*1E-27*ARC_BR2_spectra_Lee!D$16</f>
        <v>10036.667545132637</v>
      </c>
      <c r="L83" s="2">
        <f t="shared" si="16"/>
        <v>19.146926999999966</v>
      </c>
      <c r="N83">
        <v>8.2999999999999901</v>
      </c>
      <c r="O83" s="2">
        <v>9.1259700000000006</v>
      </c>
      <c r="P83">
        <f t="shared" si="14"/>
        <v>19.311101999999963</v>
      </c>
      <c r="Q83" s="2">
        <f t="shared" si="17"/>
        <v>7.9565016987479411E+17</v>
      </c>
      <c r="R83" s="2">
        <f>Q83*O83*1E-27*ARC_BR2_spectra_Lee!D$16</f>
        <v>1912.9343199862883</v>
      </c>
      <c r="S83" s="2">
        <f t="shared" si="18"/>
        <v>19.146926999999966</v>
      </c>
      <c r="U83" s="2">
        <f t="shared" si="19"/>
        <v>11949.601865118926</v>
      </c>
      <c r="V83" s="2">
        <f t="shared" si="20"/>
        <v>19.146926999999966</v>
      </c>
    </row>
    <row r="84" spans="5:22">
      <c r="E84" s="2"/>
      <c r="G84">
        <v>8.3999999999999897</v>
      </c>
      <c r="H84" s="2">
        <v>19.186699999999998</v>
      </c>
      <c r="I84" s="5">
        <f t="shared" si="13"/>
        <v>19.641867999999967</v>
      </c>
      <c r="J84" s="2">
        <f t="shared" si="15"/>
        <v>2.0805558393400192E+18</v>
      </c>
      <c r="K84" s="2">
        <f>J84*H84*1E-27*ARC_BR2_spectra_Lee!D$16</f>
        <v>10516.676707986422</v>
      </c>
      <c r="L84" s="2">
        <f t="shared" si="16"/>
        <v>19.476484999999965</v>
      </c>
      <c r="N84">
        <v>8.3999999999999897</v>
      </c>
      <c r="O84" s="2">
        <v>9.5932099999999991</v>
      </c>
      <c r="P84">
        <f t="shared" si="14"/>
        <v>19.641867999999967</v>
      </c>
      <c r="Q84" s="2">
        <f t="shared" si="17"/>
        <v>8.0150456552098317E+17</v>
      </c>
      <c r="R84" s="2">
        <f>Q84*O84*1E-27*ARC_BR2_spectra_Lee!D$16</f>
        <v>2025.6705505459033</v>
      </c>
      <c r="S84" s="2">
        <f t="shared" si="18"/>
        <v>19.476484999999965</v>
      </c>
      <c r="U84" s="2">
        <f t="shared" si="19"/>
        <v>12542.347258532325</v>
      </c>
      <c r="V84" s="2">
        <f t="shared" si="20"/>
        <v>19.476484999999965</v>
      </c>
    </row>
    <row r="85" spans="5:22">
      <c r="E85" s="2"/>
      <c r="G85">
        <v>8.4999999999999893</v>
      </c>
      <c r="H85" s="2">
        <v>19.927600000000002</v>
      </c>
      <c r="I85" s="5">
        <f t="shared" si="13"/>
        <v>19.97504999999996</v>
      </c>
      <c r="J85" s="2">
        <f t="shared" si="15"/>
        <v>2.0957527547056358E+18</v>
      </c>
      <c r="K85" s="2">
        <f>J85*H85*1E-27*ARC_BR2_spectra_Lee!D$16</f>
        <v>11002.564042895385</v>
      </c>
      <c r="L85" s="2">
        <f t="shared" si="16"/>
        <v>19.808458999999964</v>
      </c>
      <c r="N85">
        <v>8.4999999999999893</v>
      </c>
      <c r="O85" s="2">
        <v>10.0604</v>
      </c>
      <c r="P85">
        <f t="shared" si="14"/>
        <v>19.97504999999996</v>
      </c>
      <c r="Q85" s="2">
        <f t="shared" si="17"/>
        <v>8.0735896116712051E+17</v>
      </c>
      <c r="R85" s="2">
        <f>Q85*O85*1E-27*ARC_BR2_spectra_Lee!D$16</f>
        <v>2139.8374347229128</v>
      </c>
      <c r="S85" s="2">
        <f t="shared" si="18"/>
        <v>19.808458999999964</v>
      </c>
      <c r="U85" s="2">
        <f t="shared" si="19"/>
        <v>13142.401477618298</v>
      </c>
      <c r="V85" s="2">
        <f t="shared" si="20"/>
        <v>19.808458999999964</v>
      </c>
    </row>
    <row r="86" spans="5:22">
      <c r="E86" s="2"/>
      <c r="G86">
        <v>8.5999999999999908</v>
      </c>
      <c r="H86" s="2">
        <v>20.252500000000001</v>
      </c>
      <c r="I86" s="5">
        <f t="shared" si="13"/>
        <v>20.310647999999969</v>
      </c>
      <c r="J86" s="2">
        <f t="shared" si="15"/>
        <v>2.1109496700714094E+18</v>
      </c>
      <c r="K86" s="2">
        <f>J86*H86*1E-27*ARC_BR2_spectra_Lee!D$16</f>
        <v>11263.033659281064</v>
      </c>
      <c r="L86" s="2">
        <f t="shared" si="16"/>
        <v>20.142848999999963</v>
      </c>
      <c r="N86">
        <v>8.5999999999999908</v>
      </c>
      <c r="O86" s="2">
        <v>10.326000000000001</v>
      </c>
      <c r="P86">
        <f t="shared" si="14"/>
        <v>20.310647999999969</v>
      </c>
      <c r="Q86" s="2">
        <f t="shared" si="17"/>
        <v>8.132133568133184E+17</v>
      </c>
      <c r="R86" s="2">
        <f>Q86*O86*1E-27*ARC_BR2_spectra_Lee!D$16</f>
        <v>2212.2565326070417</v>
      </c>
      <c r="S86" s="2">
        <f t="shared" si="18"/>
        <v>20.142848999999963</v>
      </c>
      <c r="U86" s="2">
        <f t="shared" si="19"/>
        <v>13475.290191888105</v>
      </c>
      <c r="V86" s="2">
        <f t="shared" si="20"/>
        <v>20.142848999999963</v>
      </c>
    </row>
    <row r="87" spans="5:22">
      <c r="E87" s="2"/>
      <c r="G87">
        <v>8.6999999999999904</v>
      </c>
      <c r="H87" s="2">
        <v>20.577300000000001</v>
      </c>
      <c r="I87" s="5">
        <f t="shared" si="13"/>
        <v>20.648661999999966</v>
      </c>
      <c r="J87" s="2">
        <f t="shared" si="15"/>
        <v>2.1261465854370263E+18</v>
      </c>
      <c r="K87" s="2">
        <f>J87*H87*1E-27*ARC_BR2_spectra_Lee!D$16</f>
        <v>11526.04882325309</v>
      </c>
      <c r="L87" s="2">
        <f t="shared" si="16"/>
        <v>20.479654999999966</v>
      </c>
      <c r="N87">
        <v>8.6999999999999904</v>
      </c>
      <c r="O87" s="2">
        <v>10.5915</v>
      </c>
      <c r="P87">
        <f t="shared" si="14"/>
        <v>20.648661999999966</v>
      </c>
      <c r="Q87" s="2">
        <f t="shared" si="17"/>
        <v>8.1906775245945562E+17</v>
      </c>
      <c r="R87" s="2">
        <f>Q87*O87*1E-27*ARC_BR2_spectra_Lee!D$16</f>
        <v>2285.4733446533655</v>
      </c>
      <c r="S87" s="2">
        <f t="shared" si="18"/>
        <v>20.479654999999966</v>
      </c>
      <c r="U87" s="2">
        <f t="shared" si="19"/>
        <v>13811.522167906456</v>
      </c>
      <c r="V87" s="2">
        <f t="shared" si="20"/>
        <v>20.479654999999966</v>
      </c>
    </row>
    <row r="88" spans="5:22">
      <c r="E88" s="2"/>
      <c r="G88">
        <v>8.7999999999999901</v>
      </c>
      <c r="H88" s="2">
        <v>20.902100000000001</v>
      </c>
      <c r="I88" s="5">
        <f t="shared" si="13"/>
        <v>20.989091999999964</v>
      </c>
      <c r="J88" s="2">
        <f t="shared" si="15"/>
        <v>2.1413435008027105E+18</v>
      </c>
      <c r="K88" s="2">
        <f>J88*H88*1E-27*ARC_BR2_spectra_Lee!D$16</f>
        <v>11791.664747502806</v>
      </c>
      <c r="L88" s="2">
        <f t="shared" si="16"/>
        <v>20.818876999999965</v>
      </c>
      <c r="N88">
        <v>8.7999999999999901</v>
      </c>
      <c r="O88" s="2">
        <v>10.856999999999999</v>
      </c>
      <c r="P88">
        <f t="shared" si="14"/>
        <v>20.989091999999964</v>
      </c>
      <c r="Q88" s="2">
        <f t="shared" si="17"/>
        <v>8.2492214810561894E+17</v>
      </c>
      <c r="R88" s="2">
        <f>Q88*O88*1E-27*ARC_BR2_spectra_Lee!D$16</f>
        <v>2359.5091407662485</v>
      </c>
      <c r="S88" s="2">
        <f t="shared" si="18"/>
        <v>20.818876999999965</v>
      </c>
      <c r="U88" s="2">
        <f t="shared" si="19"/>
        <v>14151.173888269055</v>
      </c>
      <c r="V88" s="2">
        <f t="shared" si="20"/>
        <v>20.818876999999965</v>
      </c>
    </row>
    <row r="89" spans="5:22">
      <c r="E89" s="2"/>
      <c r="G89">
        <v>8.8999999999999897</v>
      </c>
      <c r="H89" s="2">
        <v>21.227</v>
      </c>
      <c r="I89" s="5">
        <f t="shared" si="13"/>
        <v>21.331937999999965</v>
      </c>
      <c r="J89" s="2">
        <f t="shared" si="15"/>
        <v>2.156540416168417E+18</v>
      </c>
      <c r="K89" s="2">
        <f>J89*H89*1E-27*ARC_BR2_spectra_Lee!D$16</f>
        <v>12059.938246173508</v>
      </c>
      <c r="L89" s="2">
        <f t="shared" si="16"/>
        <v>21.160514999999965</v>
      </c>
      <c r="N89">
        <v>8.8999999999999897</v>
      </c>
      <c r="O89" s="2">
        <v>11.1226</v>
      </c>
      <c r="P89">
        <f t="shared" si="14"/>
        <v>21.331937999999965</v>
      </c>
      <c r="Q89" s="2">
        <f t="shared" si="17"/>
        <v>8.3077654375179085E+17</v>
      </c>
      <c r="R89" s="2">
        <f>Q89*O89*1E-27*ARC_BR2_spectra_Lee!D$16</f>
        <v>2434.3858077869195</v>
      </c>
      <c r="S89" s="2">
        <f t="shared" si="18"/>
        <v>21.160514999999965</v>
      </c>
      <c r="U89" s="2">
        <f t="shared" si="19"/>
        <v>14494.324053960427</v>
      </c>
      <c r="V89" s="2">
        <f t="shared" si="20"/>
        <v>21.160514999999965</v>
      </c>
    </row>
    <row r="90" spans="5:22">
      <c r="E90" s="2"/>
      <c r="G90">
        <v>8.9999999999999893</v>
      </c>
      <c r="H90" s="2">
        <v>21.5518</v>
      </c>
      <c r="I90" s="5">
        <f t="shared" si="13"/>
        <v>21.67719999999996</v>
      </c>
      <c r="J90" s="2">
        <f t="shared" si="15"/>
        <v>2.1717373315340562E+18</v>
      </c>
      <c r="K90" s="2">
        <f>J90*H90*1E-27*ARC_BR2_spectra_Lee!D$16</f>
        <v>12330.756091340982</v>
      </c>
      <c r="L90" s="2">
        <f t="shared" si="16"/>
        <v>21.504568999999961</v>
      </c>
      <c r="N90">
        <v>8.9999999999999893</v>
      </c>
      <c r="O90" s="2">
        <v>11.3881</v>
      </c>
      <c r="P90">
        <f t="shared" si="14"/>
        <v>21.67719999999996</v>
      </c>
      <c r="Q90" s="2">
        <f t="shared" si="17"/>
        <v>8.3663093939793677E+17</v>
      </c>
      <c r="R90" s="2">
        <f>Q90*O90*1E-27*ARC_BR2_spectra_Lee!D$16</f>
        <v>2510.0597262670112</v>
      </c>
      <c r="S90" s="2">
        <f t="shared" si="18"/>
        <v>21.504568999999961</v>
      </c>
      <c r="U90" s="2">
        <f t="shared" si="19"/>
        <v>14840.815817607992</v>
      </c>
      <c r="V90" s="2">
        <f t="shared" si="20"/>
        <v>21.504568999999961</v>
      </c>
    </row>
    <row r="91" spans="5:22">
      <c r="E91" s="2"/>
      <c r="G91">
        <v>9.0999999999999908</v>
      </c>
      <c r="H91" s="2">
        <v>21.4755</v>
      </c>
      <c r="I91" s="5">
        <f t="shared" si="13"/>
        <v>22.024877999999966</v>
      </c>
      <c r="J91" s="2">
        <f t="shared" si="15"/>
        <v>2.1869342468998072E+18</v>
      </c>
      <c r="K91" s="2">
        <f>J91*H91*1E-27*ARC_BR2_spectra_Lee!D$16</f>
        <v>12373.081452366314</v>
      </c>
      <c r="L91" s="2">
        <f t="shared" si="16"/>
        <v>21.851038999999965</v>
      </c>
      <c r="N91">
        <v>9.0999999999999908</v>
      </c>
      <c r="O91" s="2">
        <v>11.461600000000001</v>
      </c>
      <c r="P91">
        <f t="shared" si="14"/>
        <v>22.024877999999966</v>
      </c>
      <c r="Q91" s="2">
        <f t="shared" si="17"/>
        <v>8.4248533504412582E+17</v>
      </c>
      <c r="R91" s="2">
        <f>Q91*O91*1E-27*ARC_BR2_spectra_Lee!D$16</f>
        <v>2543.9376338995112</v>
      </c>
      <c r="S91" s="2">
        <f t="shared" si="18"/>
        <v>21.851038999999965</v>
      </c>
      <c r="U91" s="2">
        <f t="shared" si="19"/>
        <v>14917.019086265826</v>
      </c>
      <c r="V91" s="2">
        <f t="shared" si="20"/>
        <v>21.851038999999965</v>
      </c>
    </row>
    <row r="92" spans="5:22">
      <c r="E92" s="2"/>
      <c r="G92">
        <v>9.1999999999999904</v>
      </c>
      <c r="H92" s="2">
        <v>21.3992</v>
      </c>
      <c r="I92" s="5">
        <f t="shared" si="13"/>
        <v>22.374971999999964</v>
      </c>
      <c r="J92" s="2">
        <f t="shared" si="15"/>
        <v>2.2021311622654467E+18</v>
      </c>
      <c r="K92" s="2">
        <f>J92*H92*1E-27*ARC_BR2_spectra_Lee!D$16</f>
        <v>12414.795858929312</v>
      </c>
      <c r="L92" s="2">
        <f t="shared" si="16"/>
        <v>22.199924999999965</v>
      </c>
      <c r="N92">
        <v>9.1999999999999904</v>
      </c>
      <c r="O92" s="2">
        <v>11.5352</v>
      </c>
      <c r="P92">
        <f t="shared" si="14"/>
        <v>22.374971999999964</v>
      </c>
      <c r="Q92" s="2">
        <f t="shared" si="17"/>
        <v>8.48339730690272E+17</v>
      </c>
      <c r="R92" s="2">
        <f>Q92*O92*1E-27*ARC_BR2_spectra_Lee!D$16</f>
        <v>2578.0646154786068</v>
      </c>
      <c r="S92" s="2">
        <f t="shared" si="18"/>
        <v>22.199924999999965</v>
      </c>
      <c r="U92" s="2">
        <f t="shared" si="19"/>
        <v>14992.860474407918</v>
      </c>
      <c r="V92" s="2">
        <f t="shared" si="20"/>
        <v>22.199924999999965</v>
      </c>
    </row>
    <row r="93" spans="5:22">
      <c r="E93" s="2"/>
      <c r="G93">
        <v>9.2999999999999901</v>
      </c>
      <c r="H93" s="2">
        <v>21.322900000000001</v>
      </c>
      <c r="I93" s="5">
        <f t="shared" si="13"/>
        <v>22.727481999999963</v>
      </c>
      <c r="J93" s="2">
        <f t="shared" si="15"/>
        <v>2.2173280776311301E+18</v>
      </c>
      <c r="K93" s="2">
        <f>J93*H93*1E-27*ARC_BR2_spectra_Lee!D$16</f>
        <v>12455.899311030858</v>
      </c>
      <c r="L93" s="2">
        <f t="shared" si="16"/>
        <v>22.551226999999962</v>
      </c>
      <c r="N93">
        <v>9.2999999999999901</v>
      </c>
      <c r="O93" s="2">
        <v>11.6088</v>
      </c>
      <c r="P93">
        <f t="shared" si="14"/>
        <v>22.727481999999963</v>
      </c>
      <c r="Q93" s="2">
        <f t="shared" si="17"/>
        <v>8.5419412633643507E+17</v>
      </c>
      <c r="R93" s="2">
        <f>Q93*O93*1E-27*ARC_BR2_spectra_Lee!D$16</f>
        <v>2612.4186299289154</v>
      </c>
      <c r="S93" s="2">
        <f t="shared" si="18"/>
        <v>22.551226999999962</v>
      </c>
      <c r="U93" s="2">
        <f t="shared" si="19"/>
        <v>15068.317940959774</v>
      </c>
      <c r="V93" s="2">
        <f t="shared" si="20"/>
        <v>22.551226999999962</v>
      </c>
    </row>
    <row r="94" spans="5:22">
      <c r="E94" s="2"/>
      <c r="G94">
        <v>9.3999999999999897</v>
      </c>
      <c r="H94" s="2">
        <v>21.246500000000001</v>
      </c>
      <c r="I94" s="5">
        <f t="shared" si="13"/>
        <v>23.082407999999962</v>
      </c>
      <c r="J94" s="2">
        <f t="shared" si="15"/>
        <v>2.2325249929968141E+18</v>
      </c>
      <c r="K94" s="2">
        <f>J94*H94*1E-27*ARC_BR2_spectra_Lee!D$16</f>
        <v>12496.332992710466</v>
      </c>
      <c r="L94" s="2">
        <f t="shared" si="16"/>
        <v>22.904944999999962</v>
      </c>
      <c r="N94">
        <v>9.3999999999999897</v>
      </c>
      <c r="O94" s="2">
        <v>11.6823</v>
      </c>
      <c r="P94">
        <f t="shared" si="14"/>
        <v>23.082407999999962</v>
      </c>
      <c r="Q94" s="2">
        <f t="shared" si="17"/>
        <v>8.600485219825984E+17</v>
      </c>
      <c r="R94" s="2">
        <f>Q94*O94*1E-27*ARC_BR2_spectra_Lee!D$16</f>
        <v>2646.9770192376723</v>
      </c>
      <c r="S94" s="2">
        <f t="shared" si="18"/>
        <v>22.904944999999962</v>
      </c>
      <c r="U94" s="2">
        <f t="shared" si="19"/>
        <v>15143.310011948139</v>
      </c>
      <c r="V94" s="2">
        <f t="shared" si="20"/>
        <v>22.904944999999962</v>
      </c>
    </row>
    <row r="95" spans="5:22">
      <c r="E95" s="2"/>
      <c r="G95">
        <v>9.4999999999999893</v>
      </c>
      <c r="H95" s="2">
        <v>21.170200000000001</v>
      </c>
      <c r="I95" s="5">
        <f t="shared" si="13"/>
        <v>23.439749999999961</v>
      </c>
      <c r="J95" s="2">
        <f t="shared" si="15"/>
        <v>2.2477219083624986E+18</v>
      </c>
      <c r="K95" s="2">
        <f>J95*H95*1E-27*ARC_BR2_spectra_Lee!D$16</f>
        <v>12536.214135525273</v>
      </c>
      <c r="L95" s="2">
        <f t="shared" si="16"/>
        <v>23.26107899999996</v>
      </c>
      <c r="N95">
        <v>9.4999999999999893</v>
      </c>
      <c r="O95" s="2">
        <v>11.7559</v>
      </c>
      <c r="P95">
        <f t="shared" si="14"/>
        <v>23.439749999999961</v>
      </c>
      <c r="Q95" s="2">
        <f t="shared" si="17"/>
        <v>8.659029176287616E+17</v>
      </c>
      <c r="R95" s="2">
        <f>Q95*O95*1E-27*ARC_BR2_spectra_Lee!D$16</f>
        <v>2681.7849451960174</v>
      </c>
      <c r="S95" s="2">
        <f t="shared" si="18"/>
        <v>23.26107899999996</v>
      </c>
      <c r="U95" s="2">
        <f t="shared" si="19"/>
        <v>15217.999080721291</v>
      </c>
      <c r="V95" s="2">
        <f t="shared" si="20"/>
        <v>23.26107899999996</v>
      </c>
    </row>
    <row r="96" spans="5:22">
      <c r="E96" s="2"/>
      <c r="G96">
        <v>9.5999999999999908</v>
      </c>
      <c r="H96" s="2">
        <v>20.854299999999999</v>
      </c>
      <c r="I96" s="5">
        <f t="shared" si="13"/>
        <v>23.799507999999967</v>
      </c>
      <c r="J96" s="2">
        <f t="shared" si="15"/>
        <v>2.2629188237282268E+18</v>
      </c>
      <c r="K96" s="2">
        <f>J96*H96*1E-27*ARC_BR2_spectra_Lee!D$16</f>
        <v>12432.642741999436</v>
      </c>
      <c r="L96" s="2">
        <f t="shared" si="16"/>
        <v>23.619628999999964</v>
      </c>
      <c r="N96">
        <v>9.5999999999999908</v>
      </c>
      <c r="O96" s="2">
        <v>11.6776</v>
      </c>
      <c r="P96">
        <f t="shared" si="14"/>
        <v>23.799507999999967</v>
      </c>
      <c r="Q96" s="2">
        <f t="shared" si="17"/>
        <v>8.7175731327494195E+17</v>
      </c>
      <c r="R96" s="2">
        <f>Q96*O96*1E-27*ARC_BR2_spectra_Lee!D$16</f>
        <v>2681.9338189483137</v>
      </c>
      <c r="S96" s="2">
        <f t="shared" si="18"/>
        <v>23.619628999999964</v>
      </c>
      <c r="U96" s="2">
        <f t="shared" si="19"/>
        <v>15114.576560947749</v>
      </c>
      <c r="V96" s="2">
        <f t="shared" si="20"/>
        <v>23.619628999999964</v>
      </c>
    </row>
    <row r="97" spans="5:22">
      <c r="E97" s="2"/>
      <c r="G97">
        <v>9.6999999999999904</v>
      </c>
      <c r="H97" s="2">
        <v>20.538399999999999</v>
      </c>
      <c r="I97" s="5">
        <f t="shared" si="13"/>
        <v>24.161681999999963</v>
      </c>
      <c r="J97" s="2">
        <f t="shared" si="15"/>
        <v>2.2781157390938437E+18</v>
      </c>
      <c r="K97" s="2">
        <f>J97*H97*1E-27*ARC_BR2_spectra_Lee!D$16</f>
        <v>12326.541852870747</v>
      </c>
      <c r="L97" s="2">
        <f t="shared" si="16"/>
        <v>23.980594999999965</v>
      </c>
      <c r="N97">
        <v>9.6999999999999904</v>
      </c>
      <c r="O97" s="2">
        <v>11.599299999999999</v>
      </c>
      <c r="P97">
        <f t="shared" si="14"/>
        <v>24.161681999999963</v>
      </c>
      <c r="Q97" s="2">
        <f t="shared" si="17"/>
        <v>8.7761170892107942E+17</v>
      </c>
      <c r="R97" s="2">
        <f>Q97*O97*1E-27*ARC_BR2_spectra_Lee!D$16</f>
        <v>2681.8411618062946</v>
      </c>
      <c r="S97" s="2">
        <f t="shared" si="18"/>
        <v>23.980594999999965</v>
      </c>
      <c r="U97" s="2">
        <f t="shared" si="19"/>
        <v>15008.383014677042</v>
      </c>
      <c r="V97" s="2">
        <f t="shared" si="20"/>
        <v>23.980594999999965</v>
      </c>
    </row>
    <row r="98" spans="5:22">
      <c r="E98" s="2"/>
      <c r="G98">
        <v>9.7999999999999901</v>
      </c>
      <c r="H98" s="2">
        <v>20.2225</v>
      </c>
      <c r="I98" s="5">
        <f t="shared" si="13"/>
        <v>24.526271999999963</v>
      </c>
      <c r="J98" s="2">
        <f t="shared" si="15"/>
        <v>2.2933126544595502E+18</v>
      </c>
      <c r="K98" s="2">
        <f>J98*H98*1E-27*ARC_BR2_spectra_Lee!D$16</f>
        <v>12217.911468140297</v>
      </c>
      <c r="L98" s="2">
        <f t="shared" si="16"/>
        <v>24.343976999999963</v>
      </c>
      <c r="N98">
        <v>9.7999999999999901</v>
      </c>
      <c r="O98" s="2">
        <v>11.521000000000001</v>
      </c>
      <c r="P98">
        <f t="shared" si="14"/>
        <v>24.526271999999963</v>
      </c>
      <c r="Q98" s="2">
        <f t="shared" si="17"/>
        <v>8.834661045672512E+17</v>
      </c>
      <c r="R98" s="2">
        <f>Q98*O98*1E-27*ARC_BR2_spectra_Lee!D$16</f>
        <v>2681.5069737701965</v>
      </c>
      <c r="S98" s="2">
        <f t="shared" si="18"/>
        <v>24.343976999999963</v>
      </c>
      <c r="U98" s="2">
        <f t="shared" si="19"/>
        <v>14899.418441910493</v>
      </c>
      <c r="V98" s="2">
        <f t="shared" si="20"/>
        <v>24.343976999999963</v>
      </c>
    </row>
    <row r="99" spans="5:22">
      <c r="E99" s="2"/>
      <c r="G99">
        <v>9.8999999999999897</v>
      </c>
      <c r="H99" s="2">
        <v>19.906600000000001</v>
      </c>
      <c r="I99" s="5">
        <f t="shared" si="13"/>
        <v>24.89327799999996</v>
      </c>
      <c r="J99" s="2">
        <f t="shared" si="15"/>
        <v>2.3085095698252119E+18</v>
      </c>
      <c r="K99" s="2">
        <f>J99*H99*1E-27*ARC_BR2_spectra_Lee!D$16</f>
        <v>12106.751587807363</v>
      </c>
      <c r="L99" s="2">
        <f t="shared" si="16"/>
        <v>24.709774999999961</v>
      </c>
      <c r="N99">
        <v>9.8999999999999897</v>
      </c>
      <c r="O99" s="2">
        <v>11.4427</v>
      </c>
      <c r="P99">
        <f t="shared" si="14"/>
        <v>24.89327799999996</v>
      </c>
      <c r="Q99" s="2">
        <f t="shared" si="17"/>
        <v>8.8932050021340582E+17</v>
      </c>
      <c r="R99" s="2">
        <f>Q99*O99*1E-27*ARC_BR2_spectra_Lee!D$16</f>
        <v>2680.9312548398616</v>
      </c>
      <c r="S99" s="2">
        <f t="shared" si="18"/>
        <v>24.709774999999961</v>
      </c>
      <c r="U99" s="2">
        <f t="shared" si="19"/>
        <v>14787.682842647224</v>
      </c>
      <c r="V99" s="2">
        <f t="shared" si="20"/>
        <v>24.709774999999961</v>
      </c>
    </row>
    <row r="100" spans="5:22">
      <c r="E100" s="2"/>
      <c r="G100">
        <v>9.9999999999999893</v>
      </c>
      <c r="H100" s="2">
        <v>19.590599999999998</v>
      </c>
      <c r="I100" s="5">
        <f t="shared" si="13"/>
        <v>25.26269999999996</v>
      </c>
      <c r="J100" s="2">
        <f t="shared" si="15"/>
        <v>2.3237064851909181E+18</v>
      </c>
      <c r="K100" s="2">
        <f>J100*H100*1E-27*ARC_BR2_spectra_Lee!D$16</f>
        <v>11993.000993732116</v>
      </c>
      <c r="L100" s="2">
        <f t="shared" si="16"/>
        <v>25.07798899999996</v>
      </c>
      <c r="N100">
        <v>9.9999999999999893</v>
      </c>
      <c r="O100" s="2">
        <v>11.3644</v>
      </c>
      <c r="P100">
        <f t="shared" si="14"/>
        <v>25.26269999999996</v>
      </c>
      <c r="Q100" s="2">
        <f t="shared" si="17"/>
        <v>8.9517489585957773E+17</v>
      </c>
      <c r="R100" s="2">
        <f>Q100*O100*1E-27*ARC_BR2_spectra_Lee!D$16</f>
        <v>2680.1140050153945</v>
      </c>
      <c r="S100" s="2">
        <f t="shared" si="18"/>
        <v>25.07798899999996</v>
      </c>
      <c r="U100" s="2">
        <f t="shared" si="19"/>
        <v>14673.114998747511</v>
      </c>
      <c r="V100" s="2">
        <f t="shared" si="20"/>
        <v>25.07798899999996</v>
      </c>
    </row>
    <row r="101" spans="5:22">
      <c r="E101" s="2"/>
      <c r="G101">
        <v>10.1</v>
      </c>
      <c r="H101" s="2">
        <v>19.152200000000001</v>
      </c>
      <c r="I101" s="5">
        <f t="shared" si="13"/>
        <v>25.634537999999999</v>
      </c>
      <c r="J101" s="2">
        <f t="shared" si="15"/>
        <v>2.3389034005568481E+18</v>
      </c>
      <c r="K101" s="2">
        <f>J101*H101*1E-27*ARC_BR2_spectra_Lee!D$16</f>
        <v>11801.299054869049</v>
      </c>
      <c r="L101" s="2">
        <f t="shared" si="16"/>
        <v>25.448618999999979</v>
      </c>
      <c r="N101">
        <v>10.1</v>
      </c>
      <c r="O101" s="2">
        <v>11.186500000000001</v>
      </c>
      <c r="P101">
        <f t="shared" si="14"/>
        <v>25.634537999999999</v>
      </c>
      <c r="Q101" s="2">
        <f t="shared" si="17"/>
        <v>9.0102929150583565E+17</v>
      </c>
      <c r="R101" s="2">
        <f>Q101*O101*1E-27*ARC_BR2_spectra_Lee!D$16</f>
        <v>2655.4125221820095</v>
      </c>
      <c r="S101" s="2">
        <f t="shared" si="18"/>
        <v>25.448618999999979</v>
      </c>
      <c r="U101" s="2">
        <f t="shared" si="19"/>
        <v>14456.711577051057</v>
      </c>
      <c r="V101" s="2">
        <f t="shared" si="20"/>
        <v>25.448618999999979</v>
      </c>
    </row>
    <row r="102" spans="5:22">
      <c r="E102" s="2"/>
      <c r="G102">
        <v>10.199999999999999</v>
      </c>
      <c r="H102" s="2">
        <v>18.713699999999999</v>
      </c>
      <c r="I102" s="5">
        <f t="shared" si="13"/>
        <v>26.008791999999996</v>
      </c>
      <c r="J102" s="2">
        <f t="shared" si="15"/>
        <v>2.3541003159222641E+18</v>
      </c>
      <c r="K102" s="2">
        <f>J102*H102*1E-27*ARC_BR2_spectra_Lee!D$16</f>
        <v>11606.024711343352</v>
      </c>
      <c r="L102" s="2">
        <f t="shared" si="16"/>
        <v>25.821664999999996</v>
      </c>
      <c r="N102">
        <v>10.199999999999999</v>
      </c>
      <c r="O102" s="2">
        <v>11.008599999999999</v>
      </c>
      <c r="P102">
        <f t="shared" si="14"/>
        <v>26.008791999999996</v>
      </c>
      <c r="Q102" s="2">
        <f t="shared" si="17"/>
        <v>9.0688368715189555E+17</v>
      </c>
      <c r="R102" s="2">
        <f>Q102*O102*1E-27*ARC_BR2_spectra_Lee!D$16</f>
        <v>2630.1622737532084</v>
      </c>
      <c r="S102" s="2">
        <f t="shared" si="18"/>
        <v>25.821664999999996</v>
      </c>
      <c r="U102" s="2">
        <f t="shared" si="19"/>
        <v>14236.186985096561</v>
      </c>
      <c r="V102" s="2">
        <f t="shared" si="20"/>
        <v>25.821664999999996</v>
      </c>
    </row>
    <row r="103" spans="5:22">
      <c r="E103" s="2"/>
      <c r="G103">
        <v>10.3</v>
      </c>
      <c r="H103" s="2">
        <v>18.275300000000001</v>
      </c>
      <c r="I103" s="5">
        <f t="shared" si="13"/>
        <v>26.385462000000004</v>
      </c>
      <c r="J103" s="2">
        <f t="shared" si="15"/>
        <v>2.3692972312880148E+18</v>
      </c>
      <c r="K103" s="2">
        <f>J103*H103*1E-27*ARC_BR2_spectra_Lee!D$16</f>
        <v>11407.301600529927</v>
      </c>
      <c r="L103" s="2">
        <f t="shared" si="16"/>
        <v>26.197127000000002</v>
      </c>
      <c r="N103">
        <v>10.3</v>
      </c>
      <c r="O103" s="2">
        <v>10.8306</v>
      </c>
      <c r="P103">
        <f t="shared" si="14"/>
        <v>26.385462000000004</v>
      </c>
      <c r="Q103" s="2">
        <f t="shared" si="17"/>
        <v>9.1273808279808461E+17</v>
      </c>
      <c r="R103" s="2">
        <f>Q103*O103*1E-27*ARC_BR2_spectra_Lee!D$16</f>
        <v>2604.3392136086532</v>
      </c>
      <c r="S103" s="2">
        <f t="shared" si="18"/>
        <v>26.197127000000002</v>
      </c>
      <c r="U103" s="2">
        <f t="shared" si="19"/>
        <v>14011.64081413858</v>
      </c>
      <c r="V103" s="2">
        <f t="shared" si="20"/>
        <v>26.197127000000002</v>
      </c>
    </row>
    <row r="104" spans="5:22">
      <c r="E104" s="2"/>
      <c r="G104">
        <v>10.4</v>
      </c>
      <c r="H104" s="2">
        <v>17.8368</v>
      </c>
      <c r="I104" s="5">
        <f t="shared" si="13"/>
        <v>26.764548000000001</v>
      </c>
      <c r="J104" s="2">
        <f t="shared" si="15"/>
        <v>2.384494146653632E+18</v>
      </c>
      <c r="K104" s="2">
        <f>J104*H104*1E-27*ARC_BR2_spectra_Lee!D$16</f>
        <v>11205.005284329127</v>
      </c>
      <c r="L104" s="2">
        <f t="shared" si="16"/>
        <v>26.575005000000004</v>
      </c>
      <c r="N104">
        <v>10.4</v>
      </c>
      <c r="O104" s="2">
        <v>10.652699999999999</v>
      </c>
      <c r="P104">
        <f t="shared" si="14"/>
        <v>26.764548000000001</v>
      </c>
      <c r="Q104" s="2">
        <f t="shared" si="17"/>
        <v>9.1859247844422208E+17</v>
      </c>
      <c r="R104" s="2">
        <f>Q104*O104*1E-27*ARC_BR2_spectra_Lee!D$16</f>
        <v>2577.9912797561306</v>
      </c>
      <c r="S104" s="2">
        <f t="shared" si="18"/>
        <v>26.575005000000004</v>
      </c>
      <c r="U104" s="2">
        <f t="shared" si="19"/>
        <v>13782.996564085257</v>
      </c>
      <c r="V104" s="2">
        <f t="shared" si="20"/>
        <v>26.575005000000004</v>
      </c>
    </row>
    <row r="105" spans="5:22">
      <c r="E105" s="2"/>
      <c r="G105">
        <v>10.5</v>
      </c>
      <c r="H105" s="2">
        <v>17.398399999999999</v>
      </c>
      <c r="I105" s="5">
        <f t="shared" si="13"/>
        <v>27.146049999999999</v>
      </c>
      <c r="J105" s="2">
        <f t="shared" si="15"/>
        <v>2.3996910620193157E+18</v>
      </c>
      <c r="K105" s="2">
        <f>J105*H105*1E-27*ARC_BR2_spectra_Lee!D$16</f>
        <v>10999.26100156593</v>
      </c>
      <c r="L105" s="2">
        <f t="shared" si="16"/>
        <v>26.955299</v>
      </c>
      <c r="N105">
        <v>10.5</v>
      </c>
      <c r="O105" s="2">
        <v>10.4748</v>
      </c>
      <c r="P105">
        <f t="shared" si="14"/>
        <v>27.146049999999999</v>
      </c>
      <c r="Q105" s="2">
        <f t="shared" si="17"/>
        <v>9.2444687409038528E+17</v>
      </c>
      <c r="R105" s="2">
        <f>Q105*O105*1E-27*ARC_BR2_spectra_Lee!D$16</f>
        <v>2551.0945803088489</v>
      </c>
      <c r="S105" s="2">
        <f t="shared" si="18"/>
        <v>26.955299</v>
      </c>
      <c r="U105" s="2">
        <f t="shared" si="19"/>
        <v>13550.355581874779</v>
      </c>
      <c r="V105" s="2">
        <f t="shared" si="20"/>
        <v>26.955299</v>
      </c>
    </row>
    <row r="106" spans="5:22">
      <c r="E106" s="2"/>
      <c r="G106">
        <v>10.6</v>
      </c>
      <c r="H106" s="2">
        <v>16.918800000000001</v>
      </c>
      <c r="I106" s="5">
        <f t="shared" si="13"/>
        <v>27.529967999999997</v>
      </c>
      <c r="J106" s="2">
        <f t="shared" si="15"/>
        <v>2.4148879773849994E+18</v>
      </c>
      <c r="K106" s="2">
        <f>J106*H106*1E-27*ARC_BR2_spectra_Lee!D$16</f>
        <v>10763.794761021476</v>
      </c>
      <c r="L106" s="2">
        <f t="shared" si="16"/>
        <v>27.338009</v>
      </c>
      <c r="N106">
        <v>10.6</v>
      </c>
      <c r="O106" s="2">
        <v>10.241099999999999</v>
      </c>
      <c r="P106">
        <f t="shared" si="14"/>
        <v>27.529967999999997</v>
      </c>
      <c r="Q106" s="2">
        <f t="shared" si="17"/>
        <v>9.3030126973654848E+17</v>
      </c>
      <c r="R106" s="2">
        <f>Q106*O106*1E-27*ARC_BR2_spectra_Lee!D$16</f>
        <v>2509.9731913836358</v>
      </c>
      <c r="S106" s="2">
        <f t="shared" si="18"/>
        <v>27.338009</v>
      </c>
      <c r="U106" s="2">
        <f t="shared" si="19"/>
        <v>13273.767952405113</v>
      </c>
      <c r="V106" s="2">
        <f t="shared" si="20"/>
        <v>27.338009</v>
      </c>
    </row>
    <row r="107" spans="5:22">
      <c r="E107" s="2"/>
      <c r="G107">
        <v>10.7</v>
      </c>
      <c r="H107" s="2">
        <v>16.439299999999999</v>
      </c>
      <c r="I107" s="5">
        <f t="shared" si="13"/>
        <v>27.916301999999995</v>
      </c>
      <c r="J107" s="2">
        <f t="shared" si="15"/>
        <v>2.4300848927506836E+18</v>
      </c>
      <c r="K107" s="2">
        <f>J107*H107*1E-27*ARC_BR2_spectra_Lee!D$16</f>
        <v>10524.552255972889</v>
      </c>
      <c r="L107" s="2">
        <f t="shared" si="16"/>
        <v>27.723134999999996</v>
      </c>
      <c r="N107">
        <v>10.7</v>
      </c>
      <c r="O107" s="2">
        <v>10.007300000000001</v>
      </c>
      <c r="P107">
        <f t="shared" si="14"/>
        <v>27.916301999999995</v>
      </c>
      <c r="Q107" s="2">
        <f t="shared" si="17"/>
        <v>9.3615566538271181E+17</v>
      </c>
      <c r="R107" s="2">
        <f>Q107*O107*1E-27*ARC_BR2_spectra_Lee!D$16</f>
        <v>2468.1062483403198</v>
      </c>
      <c r="S107" s="2">
        <f t="shared" si="18"/>
        <v>27.723134999999996</v>
      </c>
      <c r="U107" s="2">
        <f t="shared" si="19"/>
        <v>12992.658504313209</v>
      </c>
      <c r="V107" s="2">
        <f t="shared" si="20"/>
        <v>27.723134999999996</v>
      </c>
    </row>
    <row r="108" spans="5:22">
      <c r="E108" s="2"/>
      <c r="G108">
        <v>10.8</v>
      </c>
      <c r="H108" s="2">
        <v>15.9597</v>
      </c>
      <c r="I108" s="5">
        <f t="shared" si="13"/>
        <v>28.305052000000003</v>
      </c>
      <c r="J108" s="2">
        <f t="shared" si="15"/>
        <v>2.4452818081164349E+18</v>
      </c>
      <c r="K108" s="2">
        <f>J108*H108*1E-27*ARC_BR2_spectra_Lee!D$16</f>
        <v>10281.40584541639</v>
      </c>
      <c r="L108" s="2">
        <f t="shared" si="16"/>
        <v>28.110676999999999</v>
      </c>
      <c r="N108">
        <v>10.8</v>
      </c>
      <c r="O108" s="2">
        <v>9.7736099999999997</v>
      </c>
      <c r="P108">
        <f t="shared" si="14"/>
        <v>28.305052000000003</v>
      </c>
      <c r="Q108" s="2">
        <f t="shared" si="17"/>
        <v>9.4201006102890086E+17</v>
      </c>
      <c r="R108" s="2">
        <f>Q108*O108*1E-27*ARC_BR2_spectra_Lee!D$16</f>
        <v>2425.5454047908524</v>
      </c>
      <c r="S108" s="2">
        <f t="shared" si="18"/>
        <v>28.110676999999999</v>
      </c>
      <c r="U108" s="2">
        <f t="shared" si="19"/>
        <v>12706.951250207243</v>
      </c>
      <c r="V108" s="2">
        <f t="shared" si="20"/>
        <v>28.110676999999999</v>
      </c>
    </row>
    <row r="109" spans="5:22">
      <c r="E109" s="2"/>
      <c r="G109">
        <v>10.9</v>
      </c>
      <c r="H109" s="2">
        <v>15.4801</v>
      </c>
      <c r="I109" s="5">
        <f t="shared" si="13"/>
        <v>28.696218000000002</v>
      </c>
      <c r="J109" s="2">
        <f t="shared" si="15"/>
        <v>2.4604787234820516E+18</v>
      </c>
      <c r="K109" s="2">
        <f>J109*H109*1E-27*ARC_BR2_spectra_Lee!D$16</f>
        <v>10034.41914967149</v>
      </c>
      <c r="L109" s="2">
        <f t="shared" si="16"/>
        <v>28.500635000000003</v>
      </c>
      <c r="N109">
        <v>10.9</v>
      </c>
      <c r="O109" s="2">
        <v>9.5398899999999998</v>
      </c>
      <c r="P109">
        <f t="shared" si="14"/>
        <v>28.696218000000002</v>
      </c>
      <c r="Q109" s="2">
        <f t="shared" si="17"/>
        <v>9.4786445667503808E+17</v>
      </c>
      <c r="R109" s="2">
        <f>Q109*O109*1E-27*ARC_BR2_spectra_Lee!D$16</f>
        <v>2382.2562095703483</v>
      </c>
      <c r="S109" s="2">
        <f t="shared" si="18"/>
        <v>28.500635000000003</v>
      </c>
      <c r="U109" s="2">
        <f t="shared" si="19"/>
        <v>12416.675359241839</v>
      </c>
      <c r="V109" s="2">
        <f t="shared" si="20"/>
        <v>28.500635000000003</v>
      </c>
    </row>
    <row r="110" spans="5:22">
      <c r="E110" s="2"/>
      <c r="G110">
        <v>11</v>
      </c>
      <c r="H110" s="2">
        <v>15.0006</v>
      </c>
      <c r="I110" s="5">
        <f t="shared" si="13"/>
        <v>29.0898</v>
      </c>
      <c r="J110" s="2">
        <f t="shared" si="15"/>
        <v>2.4756756388477363E+18</v>
      </c>
      <c r="K110" s="2">
        <f>J110*H110*1E-27*ARC_BR2_spectra_Lee!D$16</f>
        <v>9783.6573905127698</v>
      </c>
      <c r="L110" s="2">
        <f t="shared" si="16"/>
        <v>28.893008999999999</v>
      </c>
      <c r="N110">
        <v>11</v>
      </c>
      <c r="O110" s="2">
        <v>9.3061699999999998</v>
      </c>
      <c r="P110">
        <f t="shared" si="14"/>
        <v>29.0898</v>
      </c>
      <c r="Q110" s="2">
        <f t="shared" si="17"/>
        <v>9.5371885232120154E+17</v>
      </c>
      <c r="R110" s="2">
        <f>Q110*O110*1E-27*ARC_BR2_spectra_Lee!D$16</f>
        <v>2338.2460615965433</v>
      </c>
      <c r="S110" s="2">
        <f t="shared" si="18"/>
        <v>28.893008999999999</v>
      </c>
      <c r="U110" s="2">
        <f t="shared" si="19"/>
        <v>12121.903452109313</v>
      </c>
      <c r="V110" s="2">
        <f t="shared" si="20"/>
        <v>28.893008999999999</v>
      </c>
    </row>
    <row r="111" spans="5:22">
      <c r="E111" s="2"/>
      <c r="G111">
        <v>11.1</v>
      </c>
      <c r="H111" s="2">
        <v>14.5212</v>
      </c>
      <c r="I111" s="5">
        <f t="shared" si="13"/>
        <v>29.485797999999996</v>
      </c>
      <c r="J111" s="2">
        <f t="shared" si="15"/>
        <v>2.4908725542133975E+18</v>
      </c>
      <c r="K111" s="2">
        <f>J111*H111*1E-27*ARC_BR2_spectra_Lee!D$16</f>
        <v>9529.1217690298872</v>
      </c>
      <c r="L111" s="2">
        <f t="shared" si="16"/>
        <v>29.287799</v>
      </c>
      <c r="N111">
        <v>11.1</v>
      </c>
      <c r="O111" s="2">
        <v>9.0447199999999999</v>
      </c>
      <c r="P111">
        <f t="shared" si="14"/>
        <v>29.485797999999996</v>
      </c>
      <c r="Q111" s="2">
        <f t="shared" si="17"/>
        <v>9.5957324796735603E+17</v>
      </c>
      <c r="R111" s="2">
        <f>Q111*O111*1E-27*ARC_BR2_spectra_Lee!D$16</f>
        <v>2286.5048180892941</v>
      </c>
      <c r="S111" s="2">
        <f t="shared" si="18"/>
        <v>29.287799</v>
      </c>
      <c r="U111" s="2">
        <f t="shared" si="19"/>
        <v>11815.626587119181</v>
      </c>
      <c r="V111" s="2">
        <f t="shared" si="20"/>
        <v>29.287799</v>
      </c>
    </row>
    <row r="112" spans="5:22">
      <c r="E112" s="2"/>
      <c r="G112">
        <v>11.2</v>
      </c>
      <c r="H112" s="2">
        <v>14.0418</v>
      </c>
      <c r="I112" s="5">
        <f t="shared" si="13"/>
        <v>29.884211999999998</v>
      </c>
      <c r="J112" s="2">
        <f t="shared" si="15"/>
        <v>2.5060694695791263E+18</v>
      </c>
      <c r="K112" s="2">
        <f>J112*H112*1E-27*ARC_BR2_spectra_Lee!D$16</f>
        <v>9270.7474638127969</v>
      </c>
      <c r="L112" s="2">
        <f t="shared" si="16"/>
        <v>29.685004999999997</v>
      </c>
      <c r="N112">
        <v>11.2</v>
      </c>
      <c r="O112" s="2">
        <v>8.7832699999999999</v>
      </c>
      <c r="P112">
        <f t="shared" si="14"/>
        <v>29.884211999999998</v>
      </c>
      <c r="Q112" s="2">
        <f t="shared" si="17"/>
        <v>9.6542764361353664E+17</v>
      </c>
      <c r="R112" s="2">
        <f>Q112*O112*1E-27*ARC_BR2_spectra_Lee!D$16</f>
        <v>2233.9570834929045</v>
      </c>
      <c r="S112" s="2">
        <f t="shared" si="18"/>
        <v>29.685004999999997</v>
      </c>
      <c r="U112" s="2">
        <f t="shared" si="19"/>
        <v>11504.704547305701</v>
      </c>
      <c r="V112" s="2">
        <f t="shared" si="20"/>
        <v>29.685004999999997</v>
      </c>
    </row>
    <row r="113" spans="5:22">
      <c r="E113" s="2"/>
      <c r="G113">
        <v>11.3</v>
      </c>
      <c r="H113" s="2">
        <v>13.5624</v>
      </c>
      <c r="I113" s="5">
        <f t="shared" si="13"/>
        <v>30.285042000000004</v>
      </c>
      <c r="J113" s="2">
        <f t="shared" si="15"/>
        <v>2.5212663849448325E+18</v>
      </c>
      <c r="K113" s="2">
        <f>J113*H113*1E-27*ARC_BR2_spectra_Lee!D$16</f>
        <v>9008.5344748611515</v>
      </c>
      <c r="L113" s="2">
        <f t="shared" si="16"/>
        <v>30.084627000000001</v>
      </c>
      <c r="N113">
        <v>11.3</v>
      </c>
      <c r="O113" s="2">
        <v>8.52182</v>
      </c>
      <c r="P113">
        <f t="shared" si="14"/>
        <v>30.285042000000004</v>
      </c>
      <c r="Q113" s="2">
        <f t="shared" si="17"/>
        <v>9.7128203925970854E+17</v>
      </c>
      <c r="R113" s="2">
        <f>Q113*O113*1E-27*ARC_BR2_spectra_Lee!D$16</f>
        <v>2180.6028578072915</v>
      </c>
      <c r="S113" s="2">
        <f t="shared" si="18"/>
        <v>30.084627000000001</v>
      </c>
      <c r="U113" s="2">
        <f t="shared" si="19"/>
        <v>11189.137332668442</v>
      </c>
      <c r="V113" s="2">
        <f t="shared" si="20"/>
        <v>30.084627000000001</v>
      </c>
    </row>
    <row r="114" spans="5:22">
      <c r="E114" s="2"/>
      <c r="G114">
        <v>11.4</v>
      </c>
      <c r="H114" s="2">
        <v>13.083</v>
      </c>
      <c r="I114" s="5">
        <f t="shared" si="13"/>
        <v>30.688288</v>
      </c>
      <c r="J114" s="2">
        <f t="shared" si="15"/>
        <v>2.5364633003104492E+18</v>
      </c>
      <c r="K114" s="2">
        <f>J114*H114*1E-27*ARC_BR2_spectra_Lee!D$16</f>
        <v>8742.4828021747271</v>
      </c>
      <c r="L114" s="2">
        <f t="shared" si="16"/>
        <v>30.486665000000002</v>
      </c>
      <c r="N114">
        <v>11.4</v>
      </c>
      <c r="O114" s="2">
        <v>8.2603899999999992</v>
      </c>
      <c r="P114">
        <f t="shared" si="14"/>
        <v>30.688288</v>
      </c>
      <c r="Q114" s="2">
        <f t="shared" si="17"/>
        <v>9.7713643490584576E+17</v>
      </c>
      <c r="R114" s="2">
        <f>Q114*O114*1E-27*ARC_BR2_spectra_Lee!D$16</f>
        <v>2126.4472895720928</v>
      </c>
      <c r="S114" s="2">
        <f t="shared" si="18"/>
        <v>30.486665000000002</v>
      </c>
      <c r="U114" s="2">
        <f t="shared" si="19"/>
        <v>10868.930091746821</v>
      </c>
      <c r="V114" s="2">
        <f t="shared" si="20"/>
        <v>30.486665000000002</v>
      </c>
    </row>
    <row r="115" spans="5:22">
      <c r="E115" s="2"/>
      <c r="G115">
        <v>11.5</v>
      </c>
      <c r="H115" s="2">
        <v>12.6036</v>
      </c>
      <c r="I115" s="5">
        <f t="shared" si="13"/>
        <v>31.09395</v>
      </c>
      <c r="J115" s="2">
        <f t="shared" si="15"/>
        <v>2.5516602156761559E+18</v>
      </c>
      <c r="K115" s="2">
        <f>J115*H115*1E-27*ARC_BR2_spectra_Lee!D$16</f>
        <v>8472.5924457541587</v>
      </c>
      <c r="L115" s="2">
        <f t="shared" si="16"/>
        <v>30.891119</v>
      </c>
      <c r="N115">
        <v>11.5</v>
      </c>
      <c r="O115" s="2">
        <v>7.9989999999999997</v>
      </c>
      <c r="P115">
        <f t="shared" si="14"/>
        <v>31.09395</v>
      </c>
      <c r="Q115" s="2">
        <f t="shared" si="17"/>
        <v>9.8299083055201766E+17</v>
      </c>
      <c r="R115" s="2">
        <f>Q115*O115*1E-27*ARC_BR2_spectra_Lee!D$16</f>
        <v>2071.4956507145853</v>
      </c>
      <c r="S115" s="2">
        <f t="shared" si="18"/>
        <v>30.891119</v>
      </c>
      <c r="U115" s="2">
        <f t="shared" si="19"/>
        <v>10544.088096468744</v>
      </c>
      <c r="V115" s="2">
        <f t="shared" si="20"/>
        <v>30.891119</v>
      </c>
    </row>
    <row r="116" spans="5:22">
      <c r="E116" s="2"/>
      <c r="G116">
        <v>11.6</v>
      </c>
      <c r="H116" s="2">
        <v>12.1694</v>
      </c>
      <c r="I116" s="5">
        <f t="shared" si="13"/>
        <v>31.502028000000003</v>
      </c>
      <c r="J116" s="2">
        <f t="shared" si="15"/>
        <v>2.5668571310418621E+18</v>
      </c>
      <c r="K116" s="2">
        <f>J116*H116*1E-27*ARC_BR2_spectra_Lee!D$16</f>
        <v>8229.4294327129137</v>
      </c>
      <c r="L116" s="2">
        <f t="shared" si="16"/>
        <v>31.297989000000001</v>
      </c>
      <c r="N116">
        <v>11.6</v>
      </c>
      <c r="O116" s="2">
        <v>7.74193</v>
      </c>
      <c r="P116">
        <f t="shared" si="14"/>
        <v>31.502028000000003</v>
      </c>
      <c r="Q116" s="2">
        <f t="shared" si="17"/>
        <v>9.8884522619818957E+17</v>
      </c>
      <c r="R116" s="2">
        <f>Q116*O116*1E-27*ARC_BR2_spectra_Lee!D$16</f>
        <v>2016.8631162650609</v>
      </c>
      <c r="S116" s="2">
        <f t="shared" si="18"/>
        <v>31.297989000000001</v>
      </c>
      <c r="U116" s="2">
        <f t="shared" si="19"/>
        <v>10246.292548977974</v>
      </c>
      <c r="V116" s="2">
        <f t="shared" si="20"/>
        <v>31.297989000000001</v>
      </c>
    </row>
    <row r="117" spans="5:22">
      <c r="E117" s="2"/>
      <c r="G117">
        <v>11.7</v>
      </c>
      <c r="H117" s="2">
        <v>11.735200000000001</v>
      </c>
      <c r="I117" s="5">
        <f t="shared" si="13"/>
        <v>31.912521999999996</v>
      </c>
      <c r="J117" s="2">
        <f t="shared" si="15"/>
        <v>2.5820540464074788E+18</v>
      </c>
      <c r="K117" s="2">
        <f>J117*H117*1E-27*ARC_BR2_spectra_Lee!D$16</f>
        <v>7982.7896643991653</v>
      </c>
      <c r="L117" s="2">
        <f t="shared" si="16"/>
        <v>31.707274999999999</v>
      </c>
      <c r="N117">
        <v>11.7</v>
      </c>
      <c r="O117" s="2">
        <v>7.4850199999999996</v>
      </c>
      <c r="P117">
        <f t="shared" si="14"/>
        <v>31.912521999999996</v>
      </c>
      <c r="Q117" s="2">
        <f t="shared" si="17"/>
        <v>9.9469962184432678E+17</v>
      </c>
      <c r="R117" s="2">
        <f>Q117*O117*1E-27*ARC_BR2_spectra_Lee!D$16</f>
        <v>1961.4795302919686</v>
      </c>
      <c r="S117" s="2">
        <f t="shared" si="18"/>
        <v>31.707274999999999</v>
      </c>
      <c r="U117" s="2">
        <f t="shared" si="19"/>
        <v>9944.2691946911345</v>
      </c>
      <c r="V117" s="2">
        <f t="shared" si="20"/>
        <v>31.707274999999999</v>
      </c>
    </row>
    <row r="118" spans="5:22">
      <c r="E118" s="2"/>
      <c r="G118">
        <v>11.8</v>
      </c>
      <c r="H118" s="2">
        <v>11.301</v>
      </c>
      <c r="I118" s="5">
        <f t="shared" si="13"/>
        <v>32.325431999999999</v>
      </c>
      <c r="J118" s="2">
        <f t="shared" si="15"/>
        <v>2.5972509617732301E+18</v>
      </c>
      <c r="K118" s="2">
        <f>J118*H118*1E-27*ARC_BR2_spectra_Lee!D$16</f>
        <v>7732.6731408136066</v>
      </c>
      <c r="L118" s="2">
        <f t="shared" si="16"/>
        <v>32.118977000000001</v>
      </c>
      <c r="N118">
        <v>11.8</v>
      </c>
      <c r="O118" s="2">
        <v>7.22844</v>
      </c>
      <c r="P118">
        <f t="shared" si="14"/>
        <v>32.325431999999999</v>
      </c>
      <c r="Q118" s="2">
        <f t="shared" si="17"/>
        <v>1.0005540174905158E+18</v>
      </c>
      <c r="R118" s="2">
        <f>Q118*O118*1E-27*ARC_BR2_spectra_Lee!D$16</f>
        <v>1905.3904445006031</v>
      </c>
      <c r="S118" s="2">
        <f t="shared" si="18"/>
        <v>32.118977000000001</v>
      </c>
      <c r="U118" s="2">
        <f t="shared" si="19"/>
        <v>9638.0635853142103</v>
      </c>
      <c r="V118" s="2">
        <f t="shared" si="20"/>
        <v>32.118977000000001</v>
      </c>
    </row>
    <row r="119" spans="5:22">
      <c r="E119" s="2"/>
      <c r="G119">
        <v>11.9</v>
      </c>
      <c r="H119" s="2">
        <v>10.8667</v>
      </c>
      <c r="I119" s="5">
        <f t="shared" si="13"/>
        <v>32.740758</v>
      </c>
      <c r="J119" s="2">
        <f t="shared" si="15"/>
        <v>2.6124478771388918E+18</v>
      </c>
      <c r="K119" s="2">
        <f>J119*H119*1E-27*ARC_BR2_spectra_Lee!D$16</f>
        <v>7479.0110369117328</v>
      </c>
      <c r="L119" s="2">
        <f t="shared" si="16"/>
        <v>32.533095000000003</v>
      </c>
      <c r="N119">
        <v>11.9</v>
      </c>
      <c r="O119" s="2">
        <v>6.9724899999999996</v>
      </c>
      <c r="P119">
        <f t="shared" si="14"/>
        <v>32.740758</v>
      </c>
      <c r="Q119" s="2">
        <f t="shared" si="17"/>
        <v>1.0064084131366705E+18</v>
      </c>
      <c r="R119" s="2">
        <f>Q119*O119*1E-27*ARC_BR2_spectra_Lee!D$16</f>
        <v>1848.6769274199412</v>
      </c>
      <c r="S119" s="2">
        <f t="shared" si="18"/>
        <v>32.533095000000003</v>
      </c>
      <c r="U119" s="2">
        <f t="shared" si="19"/>
        <v>9327.6879643316734</v>
      </c>
      <c r="V119" s="2">
        <f t="shared" si="20"/>
        <v>32.533095000000003</v>
      </c>
    </row>
    <row r="120" spans="5:22">
      <c r="E120" s="2"/>
      <c r="G120">
        <v>12</v>
      </c>
      <c r="H120" s="2">
        <v>10.432499999999999</v>
      </c>
      <c r="I120" s="5">
        <f t="shared" si="13"/>
        <v>33.158499999999997</v>
      </c>
      <c r="J120" s="2">
        <f t="shared" si="15"/>
        <v>2.6276447925045535E+18</v>
      </c>
      <c r="K120" s="2">
        <f>J120*H120*1E-27*ARC_BR2_spectra_Lee!D$16</f>
        <v>7221.940602418118</v>
      </c>
      <c r="L120" s="2">
        <f t="shared" si="16"/>
        <v>32.949629000000002</v>
      </c>
      <c r="N120">
        <v>12</v>
      </c>
      <c r="O120" s="2">
        <v>6.7176900000000002</v>
      </c>
      <c r="P120">
        <f t="shared" si="14"/>
        <v>33.158499999999997</v>
      </c>
      <c r="Q120" s="2">
        <f t="shared" si="17"/>
        <v>1.0122628087828253E+18</v>
      </c>
      <c r="R120" s="2">
        <f>Q120*O120*1E-27*ARC_BR2_spectra_Lee!D$16</f>
        <v>1791.4805682198632</v>
      </c>
      <c r="S120" s="2">
        <f t="shared" si="18"/>
        <v>32.949629000000002</v>
      </c>
      <c r="U120" s="2">
        <f t="shared" si="19"/>
        <v>9013.421170637981</v>
      </c>
      <c r="V120" s="2">
        <f t="shared" si="20"/>
        <v>32.949629000000002</v>
      </c>
    </row>
    <row r="121" spans="5:22">
      <c r="E121" s="2"/>
      <c r="G121">
        <v>12.1</v>
      </c>
      <c r="H121" s="2">
        <v>10.0525</v>
      </c>
      <c r="I121" s="5">
        <f t="shared" si="13"/>
        <v>33.578657999999997</v>
      </c>
      <c r="J121" s="2">
        <f t="shared" si="15"/>
        <v>2.6428417078702597E+18</v>
      </c>
      <c r="K121" s="2">
        <f>J121*H121*1E-27*ARC_BR2_spectra_Lee!D$16</f>
        <v>6999.1305802674742</v>
      </c>
      <c r="L121" s="2">
        <f t="shared" si="16"/>
        <v>33.368578999999997</v>
      </c>
      <c r="N121">
        <v>12.1</v>
      </c>
      <c r="O121" s="2">
        <v>6.4718299999999997</v>
      </c>
      <c r="P121">
        <f t="shared" si="14"/>
        <v>33.578657999999997</v>
      </c>
      <c r="Q121" s="2">
        <f t="shared" si="17"/>
        <v>1.0181172044289971E+18</v>
      </c>
      <c r="R121" s="2">
        <f>Q121*O121*1E-27*ARC_BR2_spectra_Lee!D$16</f>
        <v>1735.8961481505451</v>
      </c>
      <c r="S121" s="2">
        <f t="shared" si="18"/>
        <v>33.368578999999997</v>
      </c>
      <c r="U121" s="2">
        <f t="shared" si="19"/>
        <v>8735.026728418019</v>
      </c>
      <c r="V121" s="2">
        <f t="shared" si="20"/>
        <v>33.368578999999997</v>
      </c>
    </row>
    <row r="122" spans="5:22">
      <c r="E122" s="2"/>
      <c r="G122">
        <v>12.2</v>
      </c>
      <c r="H122" s="2">
        <v>9.6725600000000007</v>
      </c>
      <c r="I122" s="5">
        <f t="shared" si="13"/>
        <v>34.001231999999995</v>
      </c>
      <c r="J122" s="2">
        <f t="shared" si="15"/>
        <v>2.6580386232359214E+18</v>
      </c>
      <c r="K122" s="2">
        <f>J122*H122*1E-27*ARC_BR2_spectra_Lee!D$16</f>
        <v>6773.3198123888124</v>
      </c>
      <c r="L122" s="2">
        <f t="shared" si="16"/>
        <v>33.789944999999996</v>
      </c>
      <c r="N122">
        <v>12.2</v>
      </c>
      <c r="O122" s="2">
        <v>6.2292800000000002</v>
      </c>
      <c r="P122">
        <f t="shared" si="14"/>
        <v>34.001231999999995</v>
      </c>
      <c r="Q122" s="2">
        <f t="shared" si="17"/>
        <v>1.0239716000751516E+18</v>
      </c>
      <c r="R122" s="2">
        <f>Q122*O122*1E-27*ARC_BR2_spectra_Lee!D$16</f>
        <v>1680.4462518012811</v>
      </c>
      <c r="S122" s="2">
        <f t="shared" si="18"/>
        <v>33.789944999999996</v>
      </c>
      <c r="U122" s="2">
        <f t="shared" si="19"/>
        <v>8453.7660641900929</v>
      </c>
      <c r="V122" s="2">
        <f t="shared" si="20"/>
        <v>33.789944999999996</v>
      </c>
    </row>
    <row r="123" spans="5:22">
      <c r="E123" s="2"/>
      <c r="G123">
        <v>12.3</v>
      </c>
      <c r="H123" s="2">
        <v>9.2926800000000007</v>
      </c>
      <c r="I123" s="5">
        <f t="shared" si="13"/>
        <v>34.426222000000003</v>
      </c>
      <c r="J123" s="2">
        <f t="shared" si="15"/>
        <v>2.6732355386016722E+18</v>
      </c>
      <c r="K123" s="2">
        <f>J123*H123*1E-27*ARC_BR2_spectra_Lee!D$16</f>
        <v>6544.5090194364893</v>
      </c>
      <c r="L123" s="2">
        <f t="shared" si="16"/>
        <v>34.213726999999999</v>
      </c>
      <c r="N123">
        <v>12.3</v>
      </c>
      <c r="O123" s="2">
        <v>5.9919900000000004</v>
      </c>
      <c r="P123">
        <f t="shared" si="14"/>
        <v>34.426222000000003</v>
      </c>
      <c r="Q123" s="2">
        <f t="shared" si="17"/>
        <v>1.0298259957213407E+18</v>
      </c>
      <c r="R123" s="2">
        <f>Q123*O123*1E-27*ARC_BR2_spectra_Lee!D$16</f>
        <v>1625.6752453743825</v>
      </c>
      <c r="S123" s="2">
        <f t="shared" si="18"/>
        <v>34.213726999999999</v>
      </c>
      <c r="U123" s="2">
        <f t="shared" si="19"/>
        <v>8170.1842648108723</v>
      </c>
      <c r="V123" s="2">
        <f t="shared" si="20"/>
        <v>34.213726999999999</v>
      </c>
    </row>
    <row r="124" spans="5:22">
      <c r="E124" s="2"/>
      <c r="G124">
        <v>12.4</v>
      </c>
      <c r="H124" s="2">
        <v>8.9129400000000008</v>
      </c>
      <c r="I124" s="5">
        <f t="shared" si="13"/>
        <v>34.853628</v>
      </c>
      <c r="J124" s="2">
        <f t="shared" si="15"/>
        <v>2.6884324539672899E+18</v>
      </c>
      <c r="K124" s="2">
        <f>J124*H124*1E-27*ARC_BR2_spectra_Lee!D$16</f>
        <v>6312.7555835524081</v>
      </c>
      <c r="L124" s="2">
        <f t="shared" si="16"/>
        <v>34.639925000000005</v>
      </c>
      <c r="N124">
        <v>12.4</v>
      </c>
      <c r="O124" s="2">
        <v>5.7626400000000002</v>
      </c>
      <c r="P124">
        <f t="shared" si="14"/>
        <v>34.853628</v>
      </c>
      <c r="Q124" s="2">
        <f t="shared" si="17"/>
        <v>1.0356803913674781E+18</v>
      </c>
      <c r="R124" s="2">
        <f>Q124*O124*1E-27*ARC_BR2_spectra_Lee!D$16</f>
        <v>1572.3387061481294</v>
      </c>
      <c r="S124" s="2">
        <f t="shared" si="18"/>
        <v>34.639925000000005</v>
      </c>
      <c r="U124" s="2">
        <f t="shared" si="19"/>
        <v>7885.094289700537</v>
      </c>
      <c r="V124" s="2">
        <f t="shared" si="20"/>
        <v>34.639925000000005</v>
      </c>
    </row>
    <row r="125" spans="5:22">
      <c r="E125" s="2"/>
      <c r="G125">
        <v>12.5</v>
      </c>
      <c r="H125" s="2">
        <v>8.5334699999999994</v>
      </c>
      <c r="I125" s="5">
        <f t="shared" si="13"/>
        <v>35.283449999999995</v>
      </c>
      <c r="J125" s="2">
        <f t="shared" si="15"/>
        <v>2.703629369332951E+18</v>
      </c>
      <c r="K125" s="2">
        <f>J125*H125*1E-27*ARC_BR2_spectra_Lee!D$16</f>
        <v>6078.1537816540867</v>
      </c>
      <c r="L125" s="2">
        <f t="shared" si="16"/>
        <v>35.068539000000001</v>
      </c>
      <c r="N125">
        <v>12.5</v>
      </c>
      <c r="O125" s="2">
        <v>5.5446900000000001</v>
      </c>
      <c r="P125">
        <f t="shared" si="14"/>
        <v>35.283449999999995</v>
      </c>
      <c r="Q125" s="2">
        <f t="shared" si="17"/>
        <v>1.0415347870136328E+18</v>
      </c>
      <c r="R125" s="2">
        <f>Q125*O125*1E-27*ARC_BR2_spectra_Lee!D$16</f>
        <v>1521.4227716665412</v>
      </c>
      <c r="S125" s="2">
        <f t="shared" si="18"/>
        <v>35.068539000000001</v>
      </c>
      <c r="U125" s="2">
        <f t="shared" si="19"/>
        <v>7599.5765533206277</v>
      </c>
      <c r="V125" s="2">
        <f t="shared" si="20"/>
        <v>35.068539000000001</v>
      </c>
    </row>
    <row r="126" spans="5:22">
      <c r="E126" s="2"/>
      <c r="G126">
        <v>12.6</v>
      </c>
      <c r="H126" s="2">
        <v>8.2116100000000003</v>
      </c>
      <c r="I126" s="5">
        <f t="shared" si="13"/>
        <v>35.715687999999993</v>
      </c>
      <c r="J126" s="2">
        <f t="shared" si="15"/>
        <v>2.7188262846986573E+18</v>
      </c>
      <c r="K126" s="2">
        <f>J126*H126*1E-27*ARC_BR2_spectra_Lee!D$16</f>
        <v>5881.7781151985173</v>
      </c>
      <c r="L126" s="2">
        <f t="shared" si="16"/>
        <v>35.499568999999994</v>
      </c>
      <c r="N126">
        <v>12.6</v>
      </c>
      <c r="O126" s="2">
        <v>5.2547699999999997</v>
      </c>
      <c r="P126">
        <f t="shared" si="14"/>
        <v>35.715687999999993</v>
      </c>
      <c r="Q126" s="2">
        <f t="shared" si="17"/>
        <v>1.0473891826598045E+18</v>
      </c>
      <c r="R126" s="2">
        <f>Q126*O126*1E-27*ARC_BR2_spectra_Lee!D$16</f>
        <v>1449.9754808416801</v>
      </c>
      <c r="S126" s="2">
        <f t="shared" si="18"/>
        <v>35.499568999999994</v>
      </c>
      <c r="U126" s="2">
        <f t="shared" si="19"/>
        <v>7331.7535960401974</v>
      </c>
      <c r="V126" s="2">
        <f t="shared" si="20"/>
        <v>35.499568999999994</v>
      </c>
    </row>
    <row r="127" spans="5:22">
      <c r="E127" s="2"/>
      <c r="G127">
        <v>12.7</v>
      </c>
      <c r="H127" s="2">
        <v>7.8906299999999998</v>
      </c>
      <c r="I127" s="5">
        <f t="shared" si="13"/>
        <v>36.150342000000002</v>
      </c>
      <c r="J127" s="2">
        <f t="shared" si="15"/>
        <v>2.7340232000644086E+18</v>
      </c>
      <c r="K127" s="2">
        <f>J127*H127*1E-27*ARC_BR2_spectra_Lee!D$16</f>
        <v>5683.4590757952701</v>
      </c>
      <c r="L127" s="2">
        <f t="shared" si="16"/>
        <v>35.933014999999997</v>
      </c>
      <c r="N127">
        <v>12.7</v>
      </c>
      <c r="O127" s="2">
        <v>4.9850399999999997</v>
      </c>
      <c r="P127">
        <f t="shared" si="14"/>
        <v>36.150342000000002</v>
      </c>
      <c r="Q127" s="2">
        <f t="shared" si="17"/>
        <v>1.0532435783059936E+18</v>
      </c>
      <c r="R127" s="2">
        <f>Q127*O127*1E-27*ARC_BR2_spectra_Lee!D$16</f>
        <v>1383.2361474783745</v>
      </c>
      <c r="S127" s="2">
        <f t="shared" si="18"/>
        <v>35.933014999999997</v>
      </c>
      <c r="U127" s="2">
        <f t="shared" si="19"/>
        <v>7066.6952232736448</v>
      </c>
      <c r="V127" s="2">
        <f t="shared" si="20"/>
        <v>35.933014999999997</v>
      </c>
    </row>
    <row r="128" spans="5:22">
      <c r="E128" s="2"/>
      <c r="G128">
        <v>12.8</v>
      </c>
      <c r="H128" s="2">
        <v>7.5711199999999996</v>
      </c>
      <c r="I128" s="5">
        <f t="shared" si="13"/>
        <v>36.587412000000008</v>
      </c>
      <c r="J128" s="2">
        <f t="shared" si="15"/>
        <v>2.7492201154300698E+18</v>
      </c>
      <c r="K128" s="2">
        <f>J128*H128*1E-27*ARC_BR2_spectra_Lee!D$16</f>
        <v>5483.6345600883924</v>
      </c>
      <c r="L128" s="2">
        <f t="shared" si="16"/>
        <v>36.368877000000005</v>
      </c>
      <c r="N128">
        <v>12.8</v>
      </c>
      <c r="O128" s="2">
        <v>4.7400099999999998</v>
      </c>
      <c r="P128">
        <f t="shared" si="14"/>
        <v>36.587412000000008</v>
      </c>
      <c r="Q128" s="2">
        <f t="shared" si="17"/>
        <v>1.0590979739521482E+18</v>
      </c>
      <c r="R128" s="2">
        <f>Q128*O128*1E-27*ARC_BR2_spectra_Lee!D$16</f>
        <v>1322.5565705142744</v>
      </c>
      <c r="S128" s="2">
        <f t="shared" si="18"/>
        <v>36.368877000000005</v>
      </c>
      <c r="U128" s="2">
        <f t="shared" si="19"/>
        <v>6806.1911306026668</v>
      </c>
      <c r="V128" s="2">
        <f t="shared" si="20"/>
        <v>36.368877000000005</v>
      </c>
    </row>
    <row r="129" spans="5:22">
      <c r="E129" s="2"/>
      <c r="G129">
        <v>12.9</v>
      </c>
      <c r="H129" s="2">
        <v>7.2540100000000001</v>
      </c>
      <c r="I129" s="5">
        <f t="shared" si="13"/>
        <v>37.026897999999996</v>
      </c>
      <c r="J129" s="2">
        <f t="shared" si="15"/>
        <v>2.7644170307956424E+18</v>
      </c>
      <c r="K129" s="2">
        <f>J129*H129*1E-27*ARC_BR2_spectra_Lee!D$16</f>
        <v>5282.999530799797</v>
      </c>
      <c r="L129" s="2">
        <f t="shared" si="16"/>
        <v>36.807155000000002</v>
      </c>
      <c r="N129">
        <v>12.9</v>
      </c>
      <c r="O129" s="2">
        <v>4.5233999999999996</v>
      </c>
      <c r="P129">
        <f t="shared" si="14"/>
        <v>37.026897999999996</v>
      </c>
      <c r="Q129" s="2">
        <f t="shared" si="17"/>
        <v>1.0649523695982685E+18</v>
      </c>
      <c r="R129" s="2">
        <f>Q129*O129*1E-27*ARC_BR2_spectra_Lee!D$16</f>
        <v>1269.0947286716403</v>
      </c>
      <c r="S129" s="2">
        <f t="shared" si="18"/>
        <v>36.807155000000002</v>
      </c>
      <c r="U129" s="2">
        <f t="shared" si="19"/>
        <v>6552.094259471437</v>
      </c>
      <c r="V129" s="2">
        <f t="shared" si="20"/>
        <v>36.807155000000002</v>
      </c>
    </row>
    <row r="130" spans="5:22">
      <c r="E130" s="2"/>
      <c r="G130">
        <v>13</v>
      </c>
      <c r="H130" s="2">
        <v>6.9406299999999996</v>
      </c>
      <c r="I130" s="5">
        <f t="shared" si="13"/>
        <v>37.468800000000002</v>
      </c>
      <c r="J130" s="2">
        <f t="shared" si="15"/>
        <v>2.7796139461614382E+18</v>
      </c>
      <c r="K130" s="2">
        <f>J130*H130*1E-27*ARC_BR2_spectra_Lee!D$16</f>
        <v>5082.5567603307127</v>
      </c>
      <c r="L130" s="2">
        <f t="shared" si="16"/>
        <v>37.247849000000002</v>
      </c>
      <c r="N130">
        <v>13</v>
      </c>
      <c r="O130" s="2">
        <v>4.33725</v>
      </c>
      <c r="P130">
        <f t="shared" si="14"/>
        <v>37.468800000000002</v>
      </c>
      <c r="Q130" s="2">
        <f t="shared" si="17"/>
        <v>1.0708067652444748E+18</v>
      </c>
      <c r="R130" s="2">
        <f>Q130*O130*1E-27*ARC_BR2_spectra_Lee!D$16</f>
        <v>1223.5576152241929</v>
      </c>
      <c r="S130" s="2">
        <f t="shared" si="18"/>
        <v>37.247849000000002</v>
      </c>
      <c r="U130" s="2">
        <f t="shared" si="19"/>
        <v>6306.1143755549056</v>
      </c>
      <c r="V130" s="2">
        <f t="shared" si="20"/>
        <v>37.247849000000002</v>
      </c>
    </row>
    <row r="131" spans="5:22">
      <c r="E131" s="2"/>
      <c r="G131">
        <v>13.1</v>
      </c>
      <c r="H131" s="2">
        <v>6.6830800000000004</v>
      </c>
      <c r="I131" s="5">
        <f t="shared" si="13"/>
        <v>37.913117999999997</v>
      </c>
      <c r="J131" s="2">
        <f t="shared" si="15"/>
        <v>2.7948108615270548E+18</v>
      </c>
      <c r="K131" s="2">
        <f>J131*H131*1E-27*ARC_BR2_spectra_Lee!D$16</f>
        <v>4920.7119687908962</v>
      </c>
      <c r="L131" s="2">
        <f t="shared" si="16"/>
        <v>37.690958999999999</v>
      </c>
      <c r="N131">
        <v>13.1</v>
      </c>
      <c r="O131" s="2">
        <v>4.0282600000000004</v>
      </c>
      <c r="P131">
        <f t="shared" si="14"/>
        <v>37.913117999999997</v>
      </c>
      <c r="Q131" s="2">
        <f t="shared" si="17"/>
        <v>1.0766611608906121E+18</v>
      </c>
      <c r="R131" s="2">
        <f>Q131*O131*1E-27*ARC_BR2_spectra_Lee!D$16</f>
        <v>1142.6031129539256</v>
      </c>
      <c r="S131" s="2">
        <f t="shared" si="18"/>
        <v>37.690958999999999</v>
      </c>
      <c r="U131" s="2">
        <f t="shared" si="19"/>
        <v>6063.3150817448222</v>
      </c>
      <c r="V131" s="2">
        <f t="shared" si="20"/>
        <v>37.690958999999999</v>
      </c>
    </row>
    <row r="132" spans="5:22">
      <c r="E132" s="2"/>
      <c r="G132">
        <v>13.2</v>
      </c>
      <c r="H132" s="2">
        <v>6.4335199999999997</v>
      </c>
      <c r="I132" s="5">
        <f t="shared" ref="I132:I195" si="21">0.1208*(G132^2) + 1.2903*G132 + 0.2797</f>
        <v>38.359851999999997</v>
      </c>
      <c r="J132" s="2">
        <f t="shared" si="15"/>
        <v>2.8100077768927611E+18</v>
      </c>
      <c r="K132" s="2">
        <f>J132*H132*1E-27*ARC_BR2_spectra_Lee!D$16</f>
        <v>4762.7198840763667</v>
      </c>
      <c r="L132" s="2">
        <f t="shared" si="16"/>
        <v>38.136484999999993</v>
      </c>
      <c r="N132">
        <v>13.2</v>
      </c>
      <c r="O132" s="2">
        <v>3.7457400000000001</v>
      </c>
      <c r="P132">
        <f t="shared" ref="P132:P195" si="22">0.1208*(N132^2) + 1.2903*N132 + 0.2797</f>
        <v>38.359851999999997</v>
      </c>
      <c r="Q132" s="2">
        <f t="shared" si="17"/>
        <v>1.0825155565367839E+18</v>
      </c>
      <c r="R132" s="2">
        <f>Q132*O132*1E-27*ARC_BR2_spectra_Lee!D$16</f>
        <v>1068.2444306032328</v>
      </c>
      <c r="S132" s="2">
        <f t="shared" si="18"/>
        <v>38.136484999999993</v>
      </c>
      <c r="U132" s="2">
        <f t="shared" si="19"/>
        <v>5830.9643146795997</v>
      </c>
      <c r="V132" s="2">
        <f t="shared" si="20"/>
        <v>38.136484999999993</v>
      </c>
    </row>
    <row r="133" spans="5:22">
      <c r="E133" s="2"/>
      <c r="G133">
        <v>13.3</v>
      </c>
      <c r="H133" s="2">
        <v>6.1949100000000001</v>
      </c>
      <c r="I133" s="5">
        <f t="shared" si="21"/>
        <v>38.809002</v>
      </c>
      <c r="J133" s="2">
        <f t="shared" ref="J133:J196" si="23">(I133-I132)*0.0001*(8.9/58)*0.6807*6.022E+23</f>
        <v>2.8252046922584673E+18</v>
      </c>
      <c r="K133" s="2">
        <f>J133*H133*1E-27*ARC_BR2_spectra_Lee!D$16</f>
        <v>4610.8796051468453</v>
      </c>
      <c r="L133" s="2">
        <f t="shared" ref="L133:L196" si="24">((I133-I132)/2)+I132</f>
        <v>38.584426999999998</v>
      </c>
      <c r="N133">
        <v>13.3</v>
      </c>
      <c r="O133" s="2">
        <v>3.48272</v>
      </c>
      <c r="P133">
        <f t="shared" si="22"/>
        <v>38.809002</v>
      </c>
      <c r="Q133" s="2">
        <f t="shared" ref="Q133:Q196" si="25">(P133-P132)*0.0001*(8.9/58)*0.26223*6.022E+23</f>
        <v>1.0883699521829558E+18</v>
      </c>
      <c r="R133" s="2">
        <f>Q133*O133*1E-27*ARC_BR2_spectra_Lee!D$16</f>
        <v>998.60552706998203</v>
      </c>
      <c r="S133" s="2">
        <f t="shared" ref="S133:S196" si="26">((P133-P132)/2)+P132</f>
        <v>38.584426999999998</v>
      </c>
      <c r="U133" s="2">
        <f t="shared" ref="U133:U196" si="27">SUM(K133,R133)</f>
        <v>5609.485132216827</v>
      </c>
      <c r="V133" s="2">
        <f t="shared" ref="V133:V196" si="28">S133</f>
        <v>38.584426999999998</v>
      </c>
    </row>
    <row r="134" spans="5:22">
      <c r="E134" s="2"/>
      <c r="G134">
        <v>13.4</v>
      </c>
      <c r="H134" s="2">
        <v>5.9706299999999999</v>
      </c>
      <c r="I134" s="5">
        <f t="shared" si="21"/>
        <v>39.260567999999999</v>
      </c>
      <c r="J134" s="2">
        <f t="shared" si="23"/>
        <v>2.8404016076241295E+18</v>
      </c>
      <c r="K134" s="2">
        <f>J134*H134*1E-27*ARC_BR2_spectra_Lee!D$16</f>
        <v>4467.8519220566477</v>
      </c>
      <c r="L134" s="2">
        <f t="shared" si="24"/>
        <v>39.034784999999999</v>
      </c>
      <c r="N134">
        <v>13.4</v>
      </c>
      <c r="O134" s="2">
        <v>3.2291300000000001</v>
      </c>
      <c r="P134">
        <f t="shared" si="22"/>
        <v>39.260567999999999</v>
      </c>
      <c r="Q134" s="2">
        <f t="shared" si="25"/>
        <v>1.0942243478291105E+18</v>
      </c>
      <c r="R134" s="2">
        <f>Q134*O134*1E-27*ARC_BR2_spectra_Lee!D$16</f>
        <v>930.87371182212917</v>
      </c>
      <c r="S134" s="2">
        <f t="shared" si="26"/>
        <v>39.034784999999999</v>
      </c>
      <c r="U134" s="2">
        <f t="shared" si="27"/>
        <v>5398.7256338787765</v>
      </c>
      <c r="V134" s="2">
        <f t="shared" si="28"/>
        <v>39.034784999999999</v>
      </c>
    </row>
    <row r="135" spans="5:22">
      <c r="E135" s="2"/>
      <c r="G135">
        <v>13.5</v>
      </c>
      <c r="H135" s="2">
        <v>5.76424</v>
      </c>
      <c r="I135" s="5">
        <f t="shared" si="21"/>
        <v>39.714549999999996</v>
      </c>
      <c r="J135" s="2">
        <f t="shared" si="23"/>
        <v>2.8555985229897907E+18</v>
      </c>
      <c r="K135" s="2">
        <f>J135*H135*1E-27*ARC_BR2_spectra_Lee!D$16</f>
        <v>4336.4871695273941</v>
      </c>
      <c r="L135" s="2">
        <f t="shared" si="24"/>
        <v>39.487558999999997</v>
      </c>
      <c r="N135">
        <v>13.5</v>
      </c>
      <c r="O135" s="2">
        <v>2.9725199999999998</v>
      </c>
      <c r="P135">
        <f t="shared" si="22"/>
        <v>39.714549999999996</v>
      </c>
      <c r="Q135" s="2">
        <f t="shared" si="25"/>
        <v>1.100078743475265E+18</v>
      </c>
      <c r="R135" s="2">
        <f>Q135*O135*1E-27*ARC_BR2_spectra_Lee!D$16</f>
        <v>861.48440623636634</v>
      </c>
      <c r="S135" s="2">
        <f t="shared" si="26"/>
        <v>39.487558999999997</v>
      </c>
      <c r="U135" s="2">
        <f t="shared" si="27"/>
        <v>5197.9715757637605</v>
      </c>
      <c r="V135" s="2">
        <f t="shared" si="28"/>
        <v>39.487558999999997</v>
      </c>
    </row>
    <row r="136" spans="5:22">
      <c r="E136" s="2"/>
      <c r="G136">
        <v>13.6</v>
      </c>
      <c r="H136" s="2">
        <v>5.5395599999999998</v>
      </c>
      <c r="I136" s="5">
        <f t="shared" si="21"/>
        <v>40.170947999999996</v>
      </c>
      <c r="J136" s="2">
        <f t="shared" si="23"/>
        <v>2.870795438355497E+18</v>
      </c>
      <c r="K136" s="2">
        <f>J136*H136*1E-27*ARC_BR2_spectra_Lee!D$16</f>
        <v>4189.6368469323543</v>
      </c>
      <c r="L136" s="2">
        <f t="shared" si="24"/>
        <v>39.942748999999992</v>
      </c>
      <c r="N136">
        <v>13.6</v>
      </c>
      <c r="O136" s="2">
        <v>2.92631</v>
      </c>
      <c r="P136">
        <f t="shared" si="22"/>
        <v>40.170947999999996</v>
      </c>
      <c r="Q136" s="2">
        <f t="shared" si="25"/>
        <v>1.1059331391214369E+18</v>
      </c>
      <c r="R136" s="2">
        <f>Q136*O136*1E-27*ARC_BR2_spectra_Lee!D$16</f>
        <v>852.60537370530085</v>
      </c>
      <c r="S136" s="2">
        <f t="shared" si="26"/>
        <v>39.942748999999992</v>
      </c>
      <c r="U136" s="2">
        <f t="shared" si="27"/>
        <v>5042.242220637655</v>
      </c>
      <c r="V136" s="2">
        <f t="shared" si="28"/>
        <v>39.942748999999992</v>
      </c>
    </row>
    <row r="137" spans="5:22">
      <c r="E137" s="2"/>
      <c r="G137">
        <v>13.7</v>
      </c>
      <c r="H137" s="2">
        <v>5.3385800000000003</v>
      </c>
      <c r="I137" s="5">
        <f t="shared" si="21"/>
        <v>40.629761999999992</v>
      </c>
      <c r="J137" s="2">
        <f t="shared" si="23"/>
        <v>2.8859923537211587E+18</v>
      </c>
      <c r="K137" s="2">
        <f>J137*H137*1E-27*ARC_BR2_spectra_Lee!D$16</f>
        <v>4059.0069370259507</v>
      </c>
      <c r="L137" s="2">
        <f t="shared" si="24"/>
        <v>40.40035499999999</v>
      </c>
      <c r="N137">
        <v>13.7</v>
      </c>
      <c r="O137" s="2">
        <v>2.8505799999999999</v>
      </c>
      <c r="P137">
        <f t="shared" si="22"/>
        <v>40.629761999999992</v>
      </c>
      <c r="Q137" s="2">
        <f t="shared" si="25"/>
        <v>1.1117875347675914E+18</v>
      </c>
      <c r="R137" s="2">
        <f>Q137*O137*1E-27*ARC_BR2_spectra_Lee!D$16</f>
        <v>834.93736414121202</v>
      </c>
      <c r="S137" s="2">
        <f t="shared" si="26"/>
        <v>40.40035499999999</v>
      </c>
      <c r="U137" s="2">
        <f t="shared" si="27"/>
        <v>4893.9443011671628</v>
      </c>
      <c r="V137" s="2">
        <f t="shared" si="28"/>
        <v>40.40035499999999</v>
      </c>
    </row>
    <row r="138" spans="5:22">
      <c r="E138" s="2"/>
      <c r="G138">
        <v>13.8</v>
      </c>
      <c r="H138" s="2">
        <v>5.1624600000000003</v>
      </c>
      <c r="I138" s="5">
        <f t="shared" si="21"/>
        <v>41.090992</v>
      </c>
      <c r="J138" s="2">
        <f t="shared" si="23"/>
        <v>2.90118926908691E+18</v>
      </c>
      <c r="K138" s="2">
        <f>J138*H138*1E-27*ARC_BR2_spectra_Lee!D$16</f>
        <v>3945.7687087345403</v>
      </c>
      <c r="L138" s="2">
        <f t="shared" si="24"/>
        <v>40.860377</v>
      </c>
      <c r="N138">
        <v>13.8</v>
      </c>
      <c r="O138" s="2">
        <v>2.73434</v>
      </c>
      <c r="P138">
        <f t="shared" si="22"/>
        <v>41.090992</v>
      </c>
      <c r="Q138" s="2">
        <f t="shared" si="25"/>
        <v>1.1176419304137806E+18</v>
      </c>
      <c r="R138" s="2">
        <f>Q138*O138*1E-27*ARC_BR2_spectra_Lee!D$16</f>
        <v>805.10785674142119</v>
      </c>
      <c r="S138" s="2">
        <f t="shared" si="26"/>
        <v>40.860377</v>
      </c>
      <c r="U138" s="2">
        <f t="shared" si="27"/>
        <v>4750.8765654759618</v>
      </c>
      <c r="V138" s="2">
        <f t="shared" si="28"/>
        <v>40.860377</v>
      </c>
    </row>
    <row r="139" spans="5:22">
      <c r="E139" s="2"/>
      <c r="G139">
        <v>13.9</v>
      </c>
      <c r="H139" s="2">
        <v>5.01044</v>
      </c>
      <c r="I139" s="5">
        <f t="shared" si="21"/>
        <v>41.554638000000004</v>
      </c>
      <c r="J139" s="2">
        <f t="shared" si="23"/>
        <v>2.9163861844525716E+18</v>
      </c>
      <c r="K139" s="2">
        <f>J139*H139*1E-27*ARC_BR2_spectra_Lee!D$16</f>
        <v>3849.6368274780179</v>
      </c>
      <c r="L139" s="2">
        <f t="shared" si="24"/>
        <v>41.322815000000006</v>
      </c>
      <c r="N139">
        <v>13.9</v>
      </c>
      <c r="O139" s="2">
        <v>2.56982</v>
      </c>
      <c r="P139">
        <f t="shared" si="22"/>
        <v>41.554638000000004</v>
      </c>
      <c r="Q139" s="2">
        <f t="shared" si="25"/>
        <v>1.1234963260599354E+18</v>
      </c>
      <c r="R139" s="2">
        <f>Q139*O139*1E-27*ARC_BR2_spectra_Lee!D$16</f>
        <v>760.62960280231255</v>
      </c>
      <c r="S139" s="2">
        <f t="shared" si="26"/>
        <v>41.322815000000006</v>
      </c>
      <c r="U139" s="2">
        <f t="shared" si="27"/>
        <v>4610.2664302803305</v>
      </c>
      <c r="V139" s="2">
        <f t="shared" si="28"/>
        <v>41.322815000000006</v>
      </c>
    </row>
    <row r="140" spans="5:22">
      <c r="E140" s="2"/>
      <c r="G140">
        <v>14</v>
      </c>
      <c r="H140" s="2">
        <v>4.8795200000000003</v>
      </c>
      <c r="I140" s="5">
        <f t="shared" si="21"/>
        <v>42.020699999999998</v>
      </c>
      <c r="J140" s="2">
        <f t="shared" si="23"/>
        <v>2.9315830998181883E+18</v>
      </c>
      <c r="K140" s="2">
        <f>J140*H140*1E-27*ARC_BR2_spectra_Lee!D$16</f>
        <v>3768.5837757327326</v>
      </c>
      <c r="L140" s="2">
        <f t="shared" si="24"/>
        <v>41.787669000000001</v>
      </c>
      <c r="N140">
        <v>14</v>
      </c>
      <c r="O140" s="2">
        <v>2.3532199999999999</v>
      </c>
      <c r="P140">
        <f t="shared" si="22"/>
        <v>42.020699999999998</v>
      </c>
      <c r="Q140" s="2">
        <f t="shared" si="25"/>
        <v>1.1293507217060726E+18</v>
      </c>
      <c r="R140" s="2">
        <f>Q140*O140*1E-27*ARC_BR2_spectra_Lee!D$16</f>
        <v>700.14860336430422</v>
      </c>
      <c r="S140" s="2">
        <f t="shared" si="26"/>
        <v>41.787669000000001</v>
      </c>
      <c r="U140" s="2">
        <f t="shared" si="27"/>
        <v>4468.7323790970368</v>
      </c>
      <c r="V140" s="2">
        <f t="shared" si="28"/>
        <v>41.787669000000001</v>
      </c>
    </row>
    <row r="141" spans="5:22">
      <c r="E141" s="2"/>
      <c r="G141">
        <v>14.1</v>
      </c>
      <c r="H141" s="2">
        <v>4.4294799999999999</v>
      </c>
      <c r="I141" s="5">
        <f t="shared" si="21"/>
        <v>42.489178000000003</v>
      </c>
      <c r="J141" s="2">
        <f t="shared" si="23"/>
        <v>2.9467800151839396E+18</v>
      </c>
      <c r="K141" s="2">
        <f>J141*H141*1E-27*ARC_BR2_spectra_Lee!D$16</f>
        <v>3438.7398637507822</v>
      </c>
      <c r="L141" s="2">
        <f t="shared" si="24"/>
        <v>42.254939</v>
      </c>
      <c r="N141">
        <v>14.1</v>
      </c>
      <c r="O141" s="2">
        <v>2.3486899999999999</v>
      </c>
      <c r="P141">
        <f t="shared" si="22"/>
        <v>42.489178000000003</v>
      </c>
      <c r="Q141" s="2">
        <f t="shared" si="25"/>
        <v>1.1352051173522616E+18</v>
      </c>
      <c r="R141" s="2">
        <f>Q141*O141*1E-27*ARC_BR2_spectra_Lee!D$16</f>
        <v>702.42328726663004</v>
      </c>
      <c r="S141" s="2">
        <f t="shared" si="26"/>
        <v>42.254939</v>
      </c>
      <c r="U141" s="2">
        <f t="shared" si="27"/>
        <v>4141.163151017412</v>
      </c>
      <c r="V141" s="2">
        <f t="shared" si="28"/>
        <v>42.254939</v>
      </c>
    </row>
    <row r="142" spans="5:22">
      <c r="E142" s="2"/>
      <c r="G142">
        <v>14.2</v>
      </c>
      <c r="H142" s="2">
        <v>3.9878499999999999</v>
      </c>
      <c r="I142" s="5">
        <f t="shared" si="21"/>
        <v>42.960071999999997</v>
      </c>
      <c r="J142" s="2">
        <f t="shared" si="23"/>
        <v>2.9619769305495562E+18</v>
      </c>
      <c r="K142" s="2">
        <f>J142*H142*1E-27*ARC_BR2_spectra_Lee!D$16</f>
        <v>3111.8549703894109</v>
      </c>
      <c r="L142" s="2">
        <f t="shared" si="24"/>
        <v>42.724625000000003</v>
      </c>
      <c r="N142">
        <v>14.2</v>
      </c>
      <c r="O142" s="2">
        <v>2.29636</v>
      </c>
      <c r="P142">
        <f t="shared" si="22"/>
        <v>42.960071999999997</v>
      </c>
      <c r="Q142" s="2">
        <f t="shared" si="25"/>
        <v>1.141059512998399E+18</v>
      </c>
      <c r="R142" s="2">
        <f>Q142*O142*1E-27*ARC_BR2_spectra_Lee!D$16</f>
        <v>690.31471597358825</v>
      </c>
      <c r="S142" s="2">
        <f t="shared" si="26"/>
        <v>42.724625000000003</v>
      </c>
      <c r="U142" s="2">
        <f t="shared" si="27"/>
        <v>3802.1696863629991</v>
      </c>
      <c r="V142" s="2">
        <f t="shared" si="28"/>
        <v>42.724625000000003</v>
      </c>
    </row>
    <row r="143" spans="5:22">
      <c r="E143" s="2"/>
      <c r="G143">
        <v>14.3</v>
      </c>
      <c r="H143" s="2">
        <v>3.5459000000000001</v>
      </c>
      <c r="I143" s="5">
        <f t="shared" si="21"/>
        <v>43.433382000000002</v>
      </c>
      <c r="J143" s="2">
        <f t="shared" si="23"/>
        <v>2.9771738459153075E+18</v>
      </c>
      <c r="K143" s="2">
        <f>J143*H143*1E-27*ARC_BR2_spectra_Lee!D$16</f>
        <v>2781.1828397181762</v>
      </c>
      <c r="L143" s="2">
        <f t="shared" si="24"/>
        <v>43.196726999999996</v>
      </c>
      <c r="N143">
        <v>14.3</v>
      </c>
      <c r="O143" s="2">
        <v>2.2029100000000001</v>
      </c>
      <c r="P143">
        <f t="shared" si="22"/>
        <v>43.433382000000002</v>
      </c>
      <c r="Q143" s="2">
        <f t="shared" si="25"/>
        <v>1.146913908644588E+18</v>
      </c>
      <c r="R143" s="2">
        <f>Q143*O143*1E-27*ARC_BR2_spectra_Lee!D$16</f>
        <v>665.62011243603058</v>
      </c>
      <c r="S143" s="2">
        <f t="shared" si="26"/>
        <v>43.196726999999996</v>
      </c>
      <c r="U143" s="2">
        <f t="shared" si="27"/>
        <v>3446.8029521542067</v>
      </c>
      <c r="V143" s="2">
        <f t="shared" si="28"/>
        <v>43.196726999999996</v>
      </c>
    </row>
    <row r="144" spans="5:22">
      <c r="E144" s="2"/>
      <c r="G144">
        <v>14.4</v>
      </c>
      <c r="H144" s="2">
        <v>3.0945</v>
      </c>
      <c r="I144" s="5">
        <f t="shared" si="21"/>
        <v>43.909107999999996</v>
      </c>
      <c r="J144" s="2">
        <f t="shared" si="23"/>
        <v>2.9923707612809242E+18</v>
      </c>
      <c r="K144" s="2">
        <f>J144*H144*1E-27*ARC_BR2_spectra_Lee!D$16</f>
        <v>2439.5220724170258</v>
      </c>
      <c r="L144" s="2">
        <f t="shared" si="24"/>
        <v>43.671244999999999</v>
      </c>
      <c r="N144">
        <v>14.4</v>
      </c>
      <c r="O144" s="2">
        <v>2.0766300000000002</v>
      </c>
      <c r="P144">
        <f t="shared" si="22"/>
        <v>43.909107999999996</v>
      </c>
      <c r="Q144" s="2">
        <f t="shared" si="25"/>
        <v>1.1527683042907258E+18</v>
      </c>
      <c r="R144" s="2">
        <f>Q144*O144*1E-27*ARC_BR2_spectra_Lee!D$16</f>
        <v>630.66686361240295</v>
      </c>
      <c r="S144" s="2">
        <f t="shared" si="26"/>
        <v>43.671244999999999</v>
      </c>
      <c r="U144" s="2">
        <f t="shared" si="27"/>
        <v>3070.188936029429</v>
      </c>
      <c r="V144" s="2">
        <f t="shared" si="28"/>
        <v>43.671244999999999</v>
      </c>
    </row>
    <row r="145" spans="5:22">
      <c r="E145" s="2"/>
      <c r="G145">
        <v>14.5</v>
      </c>
      <c r="H145" s="2">
        <v>2.6251099999999998</v>
      </c>
      <c r="I145" s="5">
        <f t="shared" si="21"/>
        <v>44.387250000000002</v>
      </c>
      <c r="J145" s="2">
        <f t="shared" si="23"/>
        <v>3.0075676766466755E+18</v>
      </c>
      <c r="K145" s="2">
        <f>J145*H145*1E-27*ARC_BR2_spectra_Lee!D$16</f>
        <v>2079.9925399688664</v>
      </c>
      <c r="L145" s="2">
        <f t="shared" si="24"/>
        <v>44.148178999999999</v>
      </c>
      <c r="N145">
        <v>14.5</v>
      </c>
      <c r="O145" s="2">
        <v>1.9262900000000001</v>
      </c>
      <c r="P145">
        <f t="shared" si="22"/>
        <v>44.387250000000002</v>
      </c>
      <c r="Q145" s="2">
        <f t="shared" si="25"/>
        <v>1.1586226999369147E+18</v>
      </c>
      <c r="R145" s="2">
        <f>Q145*O145*1E-27*ARC_BR2_spectra_Lee!D$16</f>
        <v>587.98001556559507</v>
      </c>
      <c r="S145" s="2">
        <f t="shared" si="26"/>
        <v>44.148178999999999</v>
      </c>
      <c r="U145" s="2">
        <f t="shared" si="27"/>
        <v>2667.9725555344612</v>
      </c>
      <c r="V145" s="2">
        <f t="shared" si="28"/>
        <v>44.148178999999999</v>
      </c>
    </row>
    <row r="146" spans="5:22">
      <c r="E146" s="2"/>
      <c r="G146">
        <v>14.6</v>
      </c>
      <c r="H146" s="2">
        <v>2.6259399999999999</v>
      </c>
      <c r="I146" s="5">
        <f t="shared" si="21"/>
        <v>44.867808000000004</v>
      </c>
      <c r="J146" s="2">
        <f t="shared" si="23"/>
        <v>3.0227645920123372E+18</v>
      </c>
      <c r="K146" s="2">
        <f>J146*H146*1E-27*ARC_BR2_spectra_Lee!D$16</f>
        <v>2091.1634874160727</v>
      </c>
      <c r="L146" s="2">
        <f t="shared" si="24"/>
        <v>44.627529000000003</v>
      </c>
      <c r="N146">
        <v>14.6</v>
      </c>
      <c r="O146" s="2">
        <v>1.7602500000000001</v>
      </c>
      <c r="P146">
        <f t="shared" si="22"/>
        <v>44.867808000000004</v>
      </c>
      <c r="Q146" s="2">
        <f t="shared" si="25"/>
        <v>1.1644770955830692E+18</v>
      </c>
      <c r="R146" s="2">
        <f>Q146*O146*1E-27*ARC_BR2_spectra_Lee!D$16</f>
        <v>540.01293914422376</v>
      </c>
      <c r="S146" s="2">
        <f t="shared" si="26"/>
        <v>44.627529000000003</v>
      </c>
      <c r="U146" s="2">
        <f t="shared" si="27"/>
        <v>2631.1764265602965</v>
      </c>
      <c r="V146" s="2">
        <f t="shared" si="28"/>
        <v>44.627529000000003</v>
      </c>
    </row>
    <row r="147" spans="5:22">
      <c r="E147" s="2"/>
      <c r="G147">
        <v>14.7</v>
      </c>
      <c r="H147" s="2">
        <v>2.5969600000000002</v>
      </c>
      <c r="I147" s="5">
        <f t="shared" si="21"/>
        <v>45.350781999999995</v>
      </c>
      <c r="J147" s="2">
        <f t="shared" si="23"/>
        <v>3.0379615073779543E+18</v>
      </c>
      <c r="K147" s="2">
        <f>J147*H147*1E-27*ARC_BR2_spectra_Lee!D$16</f>
        <v>2078.482582578763</v>
      </c>
      <c r="L147" s="2">
        <f t="shared" si="24"/>
        <v>45.109295000000003</v>
      </c>
      <c r="N147">
        <v>14.7</v>
      </c>
      <c r="O147" s="2">
        <v>1.58586</v>
      </c>
      <c r="P147">
        <f t="shared" si="22"/>
        <v>45.350781999999995</v>
      </c>
      <c r="Q147" s="2">
        <f t="shared" si="25"/>
        <v>1.1703314912292068E+18</v>
      </c>
      <c r="R147" s="2">
        <f>Q147*O147*1E-27*ARC_BR2_spectra_Lee!D$16</f>
        <v>488.95917360020303</v>
      </c>
      <c r="S147" s="2">
        <f t="shared" si="26"/>
        <v>45.109295000000003</v>
      </c>
      <c r="U147" s="2">
        <f t="shared" si="27"/>
        <v>2567.441756178966</v>
      </c>
      <c r="V147" s="2">
        <f t="shared" si="28"/>
        <v>45.109295000000003</v>
      </c>
    </row>
    <row r="148" spans="5:22">
      <c r="E148" s="2"/>
      <c r="G148">
        <v>14.8</v>
      </c>
      <c r="H148" s="2">
        <v>2.5358299999999998</v>
      </c>
      <c r="I148" s="5">
        <f t="shared" si="21"/>
        <v>45.836171999999998</v>
      </c>
      <c r="J148" s="2">
        <f t="shared" si="23"/>
        <v>3.0531584227437056E+18</v>
      </c>
      <c r="K148" s="2">
        <f>J148*H148*1E-27*ARC_BR2_spectra_Lee!D$16</f>
        <v>2039.7095879291478</v>
      </c>
      <c r="L148" s="2">
        <f t="shared" si="24"/>
        <v>45.593476999999993</v>
      </c>
      <c r="N148">
        <v>14.8</v>
      </c>
      <c r="O148" s="2">
        <v>1.40924</v>
      </c>
      <c r="P148">
        <f t="shared" si="22"/>
        <v>45.836171999999998</v>
      </c>
      <c r="Q148" s="2">
        <f t="shared" si="25"/>
        <v>1.1761858868753958E+18</v>
      </c>
      <c r="R148" s="2">
        <f>Q148*O148*1E-27*ARC_BR2_spectra_Lee!D$16</f>
        <v>436.67646709586325</v>
      </c>
      <c r="S148" s="2">
        <f t="shared" si="26"/>
        <v>45.593476999999993</v>
      </c>
      <c r="U148" s="2">
        <f t="shared" si="27"/>
        <v>2476.386055025011</v>
      </c>
      <c r="V148" s="2">
        <f t="shared" si="28"/>
        <v>45.593476999999993</v>
      </c>
    </row>
    <row r="149" spans="5:22">
      <c r="E149" s="2"/>
      <c r="G149">
        <v>14.9</v>
      </c>
      <c r="H149" s="2">
        <v>2.4425400000000002</v>
      </c>
      <c r="I149" s="5">
        <f t="shared" si="21"/>
        <v>46.323978000000004</v>
      </c>
      <c r="J149" s="2">
        <f t="shared" si="23"/>
        <v>3.0683553381094118E+18</v>
      </c>
      <c r="K149" s="2">
        <f>J149*H149*1E-27*ARC_BR2_spectra_Lee!D$16</f>
        <v>1974.4502694281903</v>
      </c>
      <c r="L149" s="2">
        <f t="shared" si="24"/>
        <v>46.080075000000001</v>
      </c>
      <c r="N149">
        <v>14.9</v>
      </c>
      <c r="O149" s="2">
        <v>1.2352000000000001</v>
      </c>
      <c r="P149">
        <f t="shared" si="22"/>
        <v>46.323978000000004</v>
      </c>
      <c r="Q149" s="2">
        <f t="shared" si="25"/>
        <v>1.1820402825215675E+18</v>
      </c>
      <c r="R149" s="2">
        <f>Q149*O149*1E-27*ARC_BR2_spectra_Lee!D$16</f>
        <v>384.65237857637794</v>
      </c>
      <c r="S149" s="2">
        <f t="shared" si="26"/>
        <v>46.080075000000001</v>
      </c>
      <c r="U149" s="2">
        <f t="shared" si="27"/>
        <v>2359.1026480045684</v>
      </c>
      <c r="V149" s="2">
        <f t="shared" si="28"/>
        <v>46.080075000000001</v>
      </c>
    </row>
    <row r="150" spans="5:22">
      <c r="E150" s="2"/>
      <c r="G150">
        <v>15</v>
      </c>
      <c r="H150" s="2">
        <v>2.3189099999999998</v>
      </c>
      <c r="I150" s="5">
        <f t="shared" si="21"/>
        <v>46.8142</v>
      </c>
      <c r="J150" s="2">
        <f t="shared" si="23"/>
        <v>3.083552253475028E+18</v>
      </c>
      <c r="K150" s="2">
        <f>J150*H150*1E-27*ARC_BR2_spectra_Lee!D$16</f>
        <v>1883.7968573181292</v>
      </c>
      <c r="L150" s="2">
        <f t="shared" si="24"/>
        <v>46.569089000000005</v>
      </c>
      <c r="N150">
        <v>15</v>
      </c>
      <c r="O150" s="2">
        <v>1.06751</v>
      </c>
      <c r="P150">
        <f t="shared" si="22"/>
        <v>46.8142</v>
      </c>
      <c r="Q150" s="2">
        <f t="shared" si="25"/>
        <v>1.1878946781677048E+18</v>
      </c>
      <c r="R150" s="2">
        <f>Q150*O150*1E-27*ARC_BR2_spectra_Lee!D$16</f>
        <v>334.07867228261216</v>
      </c>
      <c r="S150" s="2">
        <f t="shared" si="26"/>
        <v>46.569089000000005</v>
      </c>
      <c r="U150" s="2">
        <f t="shared" si="27"/>
        <v>2217.8755296007412</v>
      </c>
      <c r="V150" s="2">
        <f t="shared" si="28"/>
        <v>46.569089000000005</v>
      </c>
    </row>
    <row r="151" spans="5:22">
      <c r="E151" s="2"/>
      <c r="G151">
        <v>15.1</v>
      </c>
      <c r="H151" s="2">
        <v>2.3197000000000001</v>
      </c>
      <c r="I151" s="5">
        <f t="shared" si="21"/>
        <v>47.306837999999992</v>
      </c>
      <c r="J151" s="2">
        <f t="shared" si="23"/>
        <v>3.0987491688406902E+18</v>
      </c>
      <c r="K151" s="2">
        <f>J151*H151*1E-27*ARC_BR2_spectra_Lee!D$16</f>
        <v>1893.7258526189248</v>
      </c>
      <c r="L151" s="2">
        <f t="shared" si="24"/>
        <v>47.060518999999999</v>
      </c>
      <c r="N151">
        <v>15.1</v>
      </c>
      <c r="O151" s="2">
        <v>0.90905999999999998</v>
      </c>
      <c r="P151">
        <f t="shared" si="22"/>
        <v>47.306837999999992</v>
      </c>
      <c r="Q151" s="2">
        <f t="shared" si="25"/>
        <v>1.1937490738138596E+18</v>
      </c>
      <c r="R151" s="2">
        <f>Q151*O151*1E-27*ARC_BR2_spectra_Lee!D$16</f>
        <v>285.89361655552449</v>
      </c>
      <c r="S151" s="2">
        <f t="shared" si="26"/>
        <v>47.060518999999999</v>
      </c>
      <c r="U151" s="2">
        <f t="shared" si="27"/>
        <v>2179.6194691744495</v>
      </c>
      <c r="V151" s="2">
        <f t="shared" si="28"/>
        <v>47.060518999999999</v>
      </c>
    </row>
    <row r="152" spans="5:22">
      <c r="E152" s="2"/>
      <c r="G152">
        <v>15.2</v>
      </c>
      <c r="H152" s="2">
        <v>2.2966099999999998</v>
      </c>
      <c r="I152" s="5">
        <f t="shared" si="21"/>
        <v>47.801891999999995</v>
      </c>
      <c r="J152" s="2">
        <f t="shared" si="23"/>
        <v>3.113946084206441E+18</v>
      </c>
      <c r="K152" s="2">
        <f>J152*H152*1E-27*ARC_BR2_spectra_Lee!D$16</f>
        <v>1884.0707299064688</v>
      </c>
      <c r="L152" s="2">
        <f t="shared" si="24"/>
        <v>47.55436499999999</v>
      </c>
      <c r="N152">
        <v>15.2</v>
      </c>
      <c r="O152" s="2">
        <v>0.76206700000000005</v>
      </c>
      <c r="P152">
        <f t="shared" si="22"/>
        <v>47.801891999999995</v>
      </c>
      <c r="Q152" s="2">
        <f t="shared" si="25"/>
        <v>1.1996034694600486E+18</v>
      </c>
      <c r="R152" s="2">
        <f>Q152*O152*1E-27*ARC_BR2_spectra_Lee!D$16</f>
        <v>240.84061698235519</v>
      </c>
      <c r="S152" s="2">
        <f t="shared" si="26"/>
        <v>47.55436499999999</v>
      </c>
      <c r="U152" s="2">
        <f t="shared" si="27"/>
        <v>2124.911346888824</v>
      </c>
      <c r="V152" s="2">
        <f t="shared" si="28"/>
        <v>47.55436499999999</v>
      </c>
    </row>
    <row r="153" spans="5:22">
      <c r="E153" s="2"/>
      <c r="G153">
        <v>15.3</v>
      </c>
      <c r="H153" s="2">
        <v>2.25305</v>
      </c>
      <c r="I153" s="5">
        <f t="shared" si="21"/>
        <v>48.299362000000009</v>
      </c>
      <c r="J153" s="2">
        <f t="shared" si="23"/>
        <v>3.1291429995721923E+18</v>
      </c>
      <c r="K153" s="2">
        <f>J153*H153*1E-27*ARC_BR2_spectra_Lee!D$16</f>
        <v>1857.3557841360396</v>
      </c>
      <c r="L153" s="2">
        <f t="shared" si="24"/>
        <v>48.050627000000006</v>
      </c>
      <c r="N153">
        <v>15.3</v>
      </c>
      <c r="O153" s="2">
        <v>0.62820799999999999</v>
      </c>
      <c r="P153">
        <f t="shared" si="22"/>
        <v>48.299362000000009</v>
      </c>
      <c r="Q153" s="2">
        <f t="shared" si="25"/>
        <v>1.2054578651062377E+18</v>
      </c>
      <c r="R153" s="2">
        <f>Q153*O153*1E-27*ARC_BR2_spectra_Lee!D$16</f>
        <v>199.50526433430443</v>
      </c>
      <c r="S153" s="2">
        <f t="shared" si="26"/>
        <v>48.050627000000006</v>
      </c>
      <c r="U153" s="2">
        <f t="shared" si="27"/>
        <v>2056.861048470344</v>
      </c>
      <c r="V153" s="2">
        <f t="shared" si="28"/>
        <v>48.050627000000006</v>
      </c>
    </row>
    <row r="154" spans="5:22">
      <c r="E154" s="2"/>
      <c r="G154">
        <v>15.4</v>
      </c>
      <c r="H154" s="2">
        <v>2.19204</v>
      </c>
      <c r="I154" s="5">
        <f t="shared" si="21"/>
        <v>48.799247999999999</v>
      </c>
      <c r="J154" s="2">
        <f t="shared" si="23"/>
        <v>3.1443399149377198E+18</v>
      </c>
      <c r="K154" s="2">
        <f>J154*H154*1E-27*ARC_BR2_spectra_Lee!D$16</f>
        <v>1815.8368525556009</v>
      </c>
      <c r="L154" s="2">
        <f t="shared" si="24"/>
        <v>48.549305000000004</v>
      </c>
      <c r="N154">
        <v>15.4</v>
      </c>
      <c r="O154" s="2">
        <v>0.50865300000000002</v>
      </c>
      <c r="P154">
        <f t="shared" si="22"/>
        <v>48.799247999999999</v>
      </c>
      <c r="Q154" s="2">
        <f t="shared" si="25"/>
        <v>1.2113122607523407E+18</v>
      </c>
      <c r="R154" s="2">
        <f>Q154*O154*1E-27*ARC_BR2_spectra_Lee!D$16</f>
        <v>162.32170122386705</v>
      </c>
      <c r="S154" s="2">
        <f t="shared" si="26"/>
        <v>48.549305000000004</v>
      </c>
      <c r="U154" s="2">
        <f t="shared" si="27"/>
        <v>1978.1585537794679</v>
      </c>
      <c r="V154" s="2">
        <f t="shared" si="28"/>
        <v>48.549305000000004</v>
      </c>
    </row>
    <row r="155" spans="5:22">
      <c r="E155" s="2"/>
      <c r="G155">
        <v>15.5</v>
      </c>
      <c r="H155" s="2">
        <v>2.11605</v>
      </c>
      <c r="I155" s="5">
        <f t="shared" si="21"/>
        <v>49.301549999999999</v>
      </c>
      <c r="J155" s="2">
        <f t="shared" si="23"/>
        <v>3.1595368303034706E+18</v>
      </c>
      <c r="K155" s="2">
        <f>J155*H155*1E-27*ARC_BR2_spectra_Lee!D$16</f>
        <v>1761.3603266224</v>
      </c>
      <c r="L155" s="2">
        <f t="shared" si="24"/>
        <v>49.050398999999999</v>
      </c>
      <c r="N155">
        <v>15.5</v>
      </c>
      <c r="O155" s="2">
        <v>0.404055</v>
      </c>
      <c r="P155">
        <f t="shared" si="22"/>
        <v>49.301549999999999</v>
      </c>
      <c r="Q155" s="2">
        <f t="shared" si="25"/>
        <v>1.2171666563985295E+18</v>
      </c>
      <c r="R155" s="2">
        <f>Q155*O155*1E-27*ARC_BR2_spectra_Lee!D$16</f>
        <v>129.56550563525872</v>
      </c>
      <c r="S155" s="2">
        <f t="shared" si="26"/>
        <v>49.050398999999999</v>
      </c>
      <c r="U155" s="2">
        <f t="shared" si="27"/>
        <v>1890.9258322576586</v>
      </c>
      <c r="V155" s="2">
        <f t="shared" si="28"/>
        <v>49.050398999999999</v>
      </c>
    </row>
    <row r="156" spans="5:22">
      <c r="E156" s="2"/>
      <c r="G156">
        <v>15.6</v>
      </c>
      <c r="H156" s="2">
        <v>2.02712</v>
      </c>
      <c r="I156" s="5">
        <f t="shared" si="21"/>
        <v>49.806267999999996</v>
      </c>
      <c r="J156" s="2">
        <f t="shared" si="23"/>
        <v>3.1747337456691323E+18</v>
      </c>
      <c r="K156" s="2">
        <f>J156*H156*1E-27*ARC_BR2_spectra_Lee!D$16</f>
        <v>1695.4525081952161</v>
      </c>
      <c r="L156" s="2">
        <f t="shared" si="24"/>
        <v>49.553908999999997</v>
      </c>
      <c r="N156">
        <v>15.6</v>
      </c>
      <c r="O156" s="2">
        <v>0.31454199999999999</v>
      </c>
      <c r="P156">
        <f t="shared" si="22"/>
        <v>49.806267999999996</v>
      </c>
      <c r="Q156" s="2">
        <f t="shared" si="25"/>
        <v>1.2230210520446845E+18</v>
      </c>
      <c r="R156" s="2">
        <f>Q156*O156*1E-27*ARC_BR2_spectra_Lee!D$16</f>
        <v>101.34712632492251</v>
      </c>
      <c r="S156" s="2">
        <f t="shared" si="26"/>
        <v>49.553908999999997</v>
      </c>
      <c r="U156" s="2">
        <f t="shared" si="27"/>
        <v>1796.7996345201386</v>
      </c>
      <c r="V156" s="2">
        <f t="shared" si="28"/>
        <v>49.553908999999997</v>
      </c>
    </row>
    <row r="157" spans="5:22">
      <c r="E157" s="2"/>
      <c r="G157">
        <v>15.7</v>
      </c>
      <c r="H157" s="2">
        <v>1.9270400000000001</v>
      </c>
      <c r="I157" s="5">
        <f t="shared" si="21"/>
        <v>50.313401999999996</v>
      </c>
      <c r="J157" s="2">
        <f t="shared" si="23"/>
        <v>3.1899306610348385E+18</v>
      </c>
      <c r="K157" s="2">
        <f>J157*H157*1E-27*ARC_BR2_spectra_Lee!D$16</f>
        <v>1619.4622716547321</v>
      </c>
      <c r="L157" s="2">
        <f t="shared" si="24"/>
        <v>50.059834999999993</v>
      </c>
      <c r="N157">
        <v>15.7</v>
      </c>
      <c r="O157" s="2">
        <v>0.23971000000000001</v>
      </c>
      <c r="P157">
        <f t="shared" si="22"/>
        <v>50.313401999999996</v>
      </c>
      <c r="Q157" s="2">
        <f t="shared" si="25"/>
        <v>1.2288754476908562E+18</v>
      </c>
      <c r="R157" s="2">
        <f>Q157*O157*1E-27*ARC_BR2_spectra_Lee!D$16</f>
        <v>77.605567937449592</v>
      </c>
      <c r="S157" s="2">
        <f t="shared" si="26"/>
        <v>50.059834999999993</v>
      </c>
      <c r="U157" s="2">
        <f t="shared" si="27"/>
        <v>1697.0678395921818</v>
      </c>
      <c r="V157" s="2">
        <f t="shared" si="28"/>
        <v>50.059834999999993</v>
      </c>
    </row>
    <row r="158" spans="5:22">
      <c r="E158" s="2"/>
      <c r="G158">
        <v>15.8</v>
      </c>
      <c r="H158" s="2">
        <v>1.81748</v>
      </c>
      <c r="I158" s="5">
        <f t="shared" si="21"/>
        <v>50.822952000000001</v>
      </c>
      <c r="J158" s="2">
        <f t="shared" si="23"/>
        <v>3.2051275764005448E+18</v>
      </c>
      <c r="K158" s="2">
        <f>J158*H158*1E-27*ARC_BR2_spectra_Lee!D$16</f>
        <v>1534.6658303398569</v>
      </c>
      <c r="L158" s="2">
        <f t="shared" si="24"/>
        <v>50.568176999999999</v>
      </c>
      <c r="N158">
        <v>15.8</v>
      </c>
      <c r="O158" s="2">
        <v>0.178673</v>
      </c>
      <c r="P158">
        <f t="shared" si="22"/>
        <v>50.822952000000001</v>
      </c>
      <c r="Q158" s="2">
        <f t="shared" si="25"/>
        <v>1.2347298433370278E+18</v>
      </c>
      <c r="R158" s="2">
        <f>Q158*O158*1E-27*ARC_BR2_spectra_Lee!D$16</f>
        <v>58.120552877058905</v>
      </c>
      <c r="S158" s="2">
        <f t="shared" si="26"/>
        <v>50.568176999999999</v>
      </c>
      <c r="U158" s="2">
        <f t="shared" si="27"/>
        <v>1592.7863832169157</v>
      </c>
      <c r="V158" s="2">
        <f t="shared" si="28"/>
        <v>50.568176999999999</v>
      </c>
    </row>
    <row r="159" spans="5:22">
      <c r="E159" s="2"/>
      <c r="G159">
        <v>15.9</v>
      </c>
      <c r="H159" s="2">
        <v>1.70017</v>
      </c>
      <c r="I159" s="5">
        <f t="shared" si="21"/>
        <v>51.334917999999995</v>
      </c>
      <c r="J159" s="2">
        <f t="shared" si="23"/>
        <v>3.2203244917661624E+18</v>
      </c>
      <c r="K159" s="2">
        <f>J159*H159*1E-27*ARC_BR2_spectra_Lee!D$16</f>
        <v>1442.4170456073393</v>
      </c>
      <c r="L159" s="2">
        <f t="shared" si="24"/>
        <v>51.078935000000001</v>
      </c>
      <c r="N159">
        <v>15.9</v>
      </c>
      <c r="O159" s="2">
        <v>0.13014899999999999</v>
      </c>
      <c r="P159">
        <f t="shared" si="22"/>
        <v>51.334917999999995</v>
      </c>
      <c r="Q159" s="2">
        <f t="shared" si="25"/>
        <v>1.2405842389831654E+18</v>
      </c>
      <c r="R159" s="2">
        <f>Q159*O159*1E-27*ARC_BR2_spectra_Lee!D$16</f>
        <v>42.536911848880443</v>
      </c>
      <c r="S159" s="2">
        <f t="shared" si="26"/>
        <v>51.078935000000001</v>
      </c>
      <c r="U159" s="2">
        <f t="shared" si="27"/>
        <v>1484.9539574562198</v>
      </c>
      <c r="V159" s="2">
        <f t="shared" si="28"/>
        <v>51.078935000000001</v>
      </c>
    </row>
    <row r="160" spans="5:22">
      <c r="E160" s="2"/>
      <c r="G160">
        <v>16</v>
      </c>
      <c r="H160" s="2">
        <v>1.5769500000000001</v>
      </c>
      <c r="I160" s="5">
        <f t="shared" si="21"/>
        <v>51.849299999999999</v>
      </c>
      <c r="J160" s="2">
        <f t="shared" si="23"/>
        <v>3.2355214071319127E+18</v>
      </c>
      <c r="K160" s="2">
        <f>J160*H160*1E-27*ARC_BR2_spectra_Lee!D$16</f>
        <v>1344.1912478923969</v>
      </c>
      <c r="L160" s="2">
        <f t="shared" si="24"/>
        <v>51.592108999999994</v>
      </c>
      <c r="N160">
        <v>16</v>
      </c>
      <c r="O160" s="2">
        <v>9.2578099999999997E-2</v>
      </c>
      <c r="P160">
        <f t="shared" si="22"/>
        <v>51.849299999999999</v>
      </c>
      <c r="Q160" s="2">
        <f t="shared" si="25"/>
        <v>1.2464386346293545E+18</v>
      </c>
      <c r="R160" s="2">
        <f>Q160*O160*1E-27*ARC_BR2_spectra_Lee!D$16</f>
        <v>30.400311078852983</v>
      </c>
      <c r="S160" s="2">
        <f t="shared" si="26"/>
        <v>51.592108999999994</v>
      </c>
      <c r="U160" s="2">
        <f t="shared" si="27"/>
        <v>1374.5915589712499</v>
      </c>
      <c r="V160" s="2">
        <f t="shared" si="28"/>
        <v>51.592108999999994</v>
      </c>
    </row>
    <row r="161" spans="5:22">
      <c r="E161" s="2"/>
      <c r="G161">
        <v>16.100000000000001</v>
      </c>
      <c r="H161" s="2">
        <v>1.4497500000000001</v>
      </c>
      <c r="I161" s="5">
        <f t="shared" si="21"/>
        <v>52.366098000000001</v>
      </c>
      <c r="J161" s="2">
        <f t="shared" si="23"/>
        <v>3.2507183224975739E+18</v>
      </c>
      <c r="K161" s="2">
        <f>J161*H161*1E-27*ARC_BR2_spectra_Lee!D$16</f>
        <v>1241.5703106459191</v>
      </c>
      <c r="L161" s="2">
        <f t="shared" si="24"/>
        <v>52.107698999999997</v>
      </c>
      <c r="N161">
        <v>16.100000000000001</v>
      </c>
      <c r="O161" s="2">
        <v>6.4267400000000002E-2</v>
      </c>
      <c r="P161">
        <f t="shared" si="22"/>
        <v>52.366098000000001</v>
      </c>
      <c r="Q161" s="2">
        <f t="shared" si="25"/>
        <v>1.252293030275509E+18</v>
      </c>
      <c r="R161" s="2">
        <f>Q161*O161*1E-27*ARC_BR2_spectra_Lee!D$16</f>
        <v>21.202914216042238</v>
      </c>
      <c r="S161" s="2">
        <f t="shared" si="26"/>
        <v>52.107698999999997</v>
      </c>
      <c r="U161" s="2">
        <f t="shared" si="27"/>
        <v>1262.7732248619614</v>
      </c>
      <c r="V161" s="2">
        <f t="shared" si="28"/>
        <v>52.107698999999997</v>
      </c>
    </row>
    <row r="162" spans="5:22">
      <c r="E162" s="2"/>
      <c r="G162">
        <v>16.2</v>
      </c>
      <c r="H162" s="2">
        <v>1.32057</v>
      </c>
      <c r="I162" s="5">
        <f t="shared" si="21"/>
        <v>52.885311999999999</v>
      </c>
      <c r="J162" s="2">
        <f t="shared" si="23"/>
        <v>3.2659152378632366E+18</v>
      </c>
      <c r="K162" s="2">
        <f>J162*H162*1E-27*ARC_BR2_spectra_Lee!D$16</f>
        <v>1136.2272438363329</v>
      </c>
      <c r="L162" s="2">
        <f t="shared" si="24"/>
        <v>52.625704999999996</v>
      </c>
      <c r="N162">
        <v>16.2</v>
      </c>
      <c r="O162" s="2">
        <v>4.3515900000000003E-2</v>
      </c>
      <c r="P162">
        <f t="shared" si="22"/>
        <v>52.885311999999999</v>
      </c>
      <c r="Q162" s="2">
        <f t="shared" si="25"/>
        <v>1.258147425921664E+18</v>
      </c>
      <c r="R162" s="2">
        <f>Q162*O162*1E-27*ARC_BR2_spectra_Lee!D$16</f>
        <v>14.423755959022053</v>
      </c>
      <c r="S162" s="2">
        <f t="shared" si="26"/>
        <v>52.625704999999996</v>
      </c>
      <c r="U162" s="2">
        <f t="shared" si="27"/>
        <v>1150.6509997953549</v>
      </c>
      <c r="V162" s="2">
        <f t="shared" si="28"/>
        <v>52.625704999999996</v>
      </c>
    </row>
    <row r="163" spans="5:22">
      <c r="E163" s="2"/>
      <c r="G163">
        <v>16.3</v>
      </c>
      <c r="H163" s="2">
        <v>1.19137</v>
      </c>
      <c r="I163" s="5">
        <f t="shared" si="21"/>
        <v>53.406941999999994</v>
      </c>
      <c r="J163" s="2">
        <f t="shared" si="23"/>
        <v>3.2811121532288978E+18</v>
      </c>
      <c r="K163" s="2">
        <f>J163*H163*1E-27*ARC_BR2_spectra_Lee!D$16</f>
        <v>1029.8325100871091</v>
      </c>
      <c r="L163" s="2">
        <f t="shared" si="24"/>
        <v>53.146126999999993</v>
      </c>
      <c r="N163">
        <v>16.3</v>
      </c>
      <c r="O163" s="2">
        <v>2.8725899999999999E-2</v>
      </c>
      <c r="P163">
        <f t="shared" si="22"/>
        <v>53.406941999999994</v>
      </c>
      <c r="Q163" s="2">
        <f t="shared" si="25"/>
        <v>1.2640018215678182E+18</v>
      </c>
      <c r="R163" s="2">
        <f>Q163*O163*1E-27*ARC_BR2_spectra_Lee!D$16</f>
        <v>9.565775989886772</v>
      </c>
      <c r="S163" s="2">
        <f t="shared" si="26"/>
        <v>53.146126999999993</v>
      </c>
      <c r="U163" s="2">
        <f t="shared" si="27"/>
        <v>1039.3982860769959</v>
      </c>
      <c r="V163" s="2">
        <f t="shared" si="28"/>
        <v>53.146126999999993</v>
      </c>
    </row>
    <row r="164" spans="5:22">
      <c r="E164" s="2"/>
      <c r="G164">
        <v>16.399999999999999</v>
      </c>
      <c r="H164" s="2">
        <v>1.0640499999999999</v>
      </c>
      <c r="I164" s="5">
        <f t="shared" si="21"/>
        <v>53.930987999999992</v>
      </c>
      <c r="J164" s="2">
        <f t="shared" si="23"/>
        <v>3.296309068594604E+18</v>
      </c>
      <c r="K164" s="2">
        <f>J164*H164*1E-27*ARC_BR2_spectra_Lee!D$16</f>
        <v>924.03585567128016</v>
      </c>
      <c r="L164" s="2">
        <f t="shared" si="24"/>
        <v>53.668964999999993</v>
      </c>
      <c r="N164">
        <v>16.399999999999999</v>
      </c>
      <c r="O164" s="2">
        <v>1.8479499999999999E-2</v>
      </c>
      <c r="P164">
        <f t="shared" si="22"/>
        <v>53.930987999999992</v>
      </c>
      <c r="Q164" s="2">
        <f t="shared" si="25"/>
        <v>1.2698562172139901E+18</v>
      </c>
      <c r="R164" s="2">
        <f>Q164*O164*1E-27*ARC_BR2_spectra_Lee!D$16</f>
        <v>6.1822082201674489</v>
      </c>
      <c r="S164" s="2">
        <f t="shared" si="26"/>
        <v>53.668964999999993</v>
      </c>
      <c r="U164" s="2">
        <f t="shared" si="27"/>
        <v>930.21806389144763</v>
      </c>
      <c r="V164" s="2">
        <f t="shared" si="28"/>
        <v>53.668964999999993</v>
      </c>
    </row>
    <row r="165" spans="5:22">
      <c r="E165" s="2"/>
      <c r="G165">
        <v>16.5</v>
      </c>
      <c r="H165" s="2">
        <v>0.94032199999999999</v>
      </c>
      <c r="I165" s="5">
        <f t="shared" si="21"/>
        <v>54.457450000000001</v>
      </c>
      <c r="J165" s="2">
        <f t="shared" si="23"/>
        <v>3.3115059839603558E+18</v>
      </c>
      <c r="K165" s="2">
        <f>J165*H165*1E-27*ARC_BR2_spectra_Lee!D$16</f>
        <v>820.35343997164114</v>
      </c>
      <c r="L165" s="2">
        <f t="shared" si="24"/>
        <v>54.194218999999997</v>
      </c>
      <c r="N165">
        <v>16.5</v>
      </c>
      <c r="O165" s="2">
        <v>1.1580699999999999E-2</v>
      </c>
      <c r="P165">
        <f t="shared" si="22"/>
        <v>54.457450000000001</v>
      </c>
      <c r="Q165" s="2">
        <f t="shared" si="25"/>
        <v>1.2757106128601795E+18</v>
      </c>
      <c r="R165" s="2">
        <f>Q165*O165*1E-27*ARC_BR2_spectra_Lee!D$16</f>
        <v>3.8921165975152334</v>
      </c>
      <c r="S165" s="2">
        <f t="shared" si="26"/>
        <v>54.194218999999997</v>
      </c>
      <c r="U165" s="2">
        <f t="shared" si="27"/>
        <v>824.24555656915641</v>
      </c>
      <c r="V165" s="2">
        <f t="shared" si="28"/>
        <v>54.194218999999997</v>
      </c>
    </row>
    <row r="166" spans="5:22">
      <c r="E166" s="2"/>
      <c r="G166">
        <v>16.600000000000001</v>
      </c>
      <c r="H166" s="2">
        <v>0.82176700000000003</v>
      </c>
      <c r="I166" s="5">
        <f t="shared" si="21"/>
        <v>54.986328000000007</v>
      </c>
      <c r="J166" s="2">
        <f t="shared" si="23"/>
        <v>3.3267028993260165E+18</v>
      </c>
      <c r="K166" s="2">
        <f>J166*H166*1E-27*ARC_BR2_spectra_Lee!D$16</f>
        <v>720.21402807425261</v>
      </c>
      <c r="L166" s="2">
        <f t="shared" si="24"/>
        <v>54.721889000000004</v>
      </c>
      <c r="N166">
        <v>16.600000000000001</v>
      </c>
      <c r="O166" s="2">
        <v>7.0676599999999999E-3</v>
      </c>
      <c r="P166">
        <f t="shared" si="22"/>
        <v>54.986328000000007</v>
      </c>
      <c r="Q166" s="2">
        <f t="shared" si="25"/>
        <v>1.2815650085063337E+18</v>
      </c>
      <c r="R166" s="2">
        <f>Q166*O166*1E-27*ARC_BR2_spectra_Lee!D$16</f>
        <v>2.3862456643821348</v>
      </c>
      <c r="S166" s="2">
        <f t="shared" si="26"/>
        <v>54.721889000000004</v>
      </c>
      <c r="U166" s="2">
        <f t="shared" si="27"/>
        <v>722.60027373863477</v>
      </c>
      <c r="V166" s="2">
        <f t="shared" si="28"/>
        <v>54.721889000000004</v>
      </c>
    </row>
    <row r="167" spans="5:22">
      <c r="E167" s="2"/>
      <c r="G167">
        <v>16.7</v>
      </c>
      <c r="H167" s="2">
        <v>0.70975100000000002</v>
      </c>
      <c r="I167" s="5">
        <f t="shared" si="21"/>
        <v>55.517621999999996</v>
      </c>
      <c r="J167" s="2">
        <f t="shared" si="23"/>
        <v>3.3418998146915891E+18</v>
      </c>
      <c r="K167" s="2">
        <f>J167*H167*1E-27*ARC_BR2_spectra_Lee!D$16</f>
        <v>624.8824127018097</v>
      </c>
      <c r="L167" s="2">
        <f t="shared" si="24"/>
        <v>55.251975000000002</v>
      </c>
      <c r="N167">
        <v>16.7</v>
      </c>
      <c r="O167" s="2">
        <v>4.1993999999999998E-3</v>
      </c>
      <c r="P167">
        <f t="shared" si="22"/>
        <v>55.517621999999996</v>
      </c>
      <c r="Q167" s="2">
        <f t="shared" si="25"/>
        <v>1.2874194041524539E+18</v>
      </c>
      <c r="R167" s="2">
        <f>Q167*O167*1E-27*ARC_BR2_spectra_Lee!D$16</f>
        <v>1.4243153566710527</v>
      </c>
      <c r="S167" s="2">
        <f t="shared" si="26"/>
        <v>55.251975000000002</v>
      </c>
      <c r="U167" s="2">
        <f t="shared" si="27"/>
        <v>626.30672805848076</v>
      </c>
      <c r="V167" s="2">
        <f t="shared" si="28"/>
        <v>55.251975000000002</v>
      </c>
    </row>
    <row r="168" spans="5:22">
      <c r="E168" s="2"/>
      <c r="G168">
        <v>16.8</v>
      </c>
      <c r="H168" s="2">
        <v>0.60542499999999999</v>
      </c>
      <c r="I168" s="5">
        <f t="shared" si="21"/>
        <v>56.051332000000009</v>
      </c>
      <c r="J168" s="2">
        <f t="shared" si="23"/>
        <v>3.35709673005743E+18</v>
      </c>
      <c r="K168" s="2">
        <f>J168*H168*1E-27*ARC_BR2_spectra_Lee!D$16</f>
        <v>535.45511030771308</v>
      </c>
      <c r="L168" s="2">
        <f t="shared" si="24"/>
        <v>55.784477000000003</v>
      </c>
      <c r="N168">
        <v>16.8</v>
      </c>
      <c r="O168" s="2">
        <v>2.4286500000000001E-3</v>
      </c>
      <c r="P168">
        <f t="shared" si="22"/>
        <v>56.051332000000009</v>
      </c>
      <c r="Q168" s="2">
        <f t="shared" si="25"/>
        <v>1.2932737997986778E+18</v>
      </c>
      <c r="R168" s="2">
        <f>Q168*O168*1E-27*ARC_BR2_spectra_Lee!D$16</f>
        <v>0.82747384145073055</v>
      </c>
      <c r="S168" s="2">
        <f t="shared" si="26"/>
        <v>55.784477000000003</v>
      </c>
      <c r="U168" s="2">
        <f t="shared" si="27"/>
        <v>536.28258414916377</v>
      </c>
      <c r="V168" s="2">
        <f t="shared" si="28"/>
        <v>55.784477000000003</v>
      </c>
    </row>
    <row r="169" spans="5:22">
      <c r="E169" s="2"/>
      <c r="G169">
        <v>16.899999999999999</v>
      </c>
      <c r="H169" s="2">
        <v>0.50970400000000005</v>
      </c>
      <c r="I169" s="5">
        <f t="shared" si="21"/>
        <v>56.587457999999991</v>
      </c>
      <c r="J169" s="2">
        <f t="shared" si="23"/>
        <v>3.3722936454229125E+18</v>
      </c>
      <c r="K169" s="2">
        <f>J169*H169*1E-27*ARC_BR2_spectra_Lee!D$16</f>
        <v>452.83740009560154</v>
      </c>
      <c r="L169" s="2">
        <f t="shared" si="24"/>
        <v>56.319395</v>
      </c>
      <c r="N169">
        <v>16.899999999999999</v>
      </c>
      <c r="O169" s="2">
        <v>1.3668300000000001E-3</v>
      </c>
      <c r="P169">
        <f t="shared" si="22"/>
        <v>56.587457999999991</v>
      </c>
      <c r="Q169" s="2">
        <f t="shared" si="25"/>
        <v>1.2991281954447634E+18</v>
      </c>
      <c r="R169" s="2">
        <f>Q169*O169*1E-27*ARC_BR2_spectra_Lee!D$16</f>
        <v>0.46780555353395592</v>
      </c>
      <c r="S169" s="2">
        <f t="shared" si="26"/>
        <v>56.319395</v>
      </c>
      <c r="U169" s="2">
        <f t="shared" si="27"/>
        <v>453.30520564913547</v>
      </c>
      <c r="V169" s="2">
        <f t="shared" si="28"/>
        <v>56.319395</v>
      </c>
    </row>
    <row r="170" spans="5:22">
      <c r="E170" s="2"/>
      <c r="G170">
        <v>17</v>
      </c>
      <c r="H170" s="2">
        <v>0.42323499999999997</v>
      </c>
      <c r="I170" s="5">
        <f t="shared" si="21"/>
        <v>57.125999999999998</v>
      </c>
      <c r="J170" s="2">
        <f t="shared" si="23"/>
        <v>3.3874905607887529E+18</v>
      </c>
      <c r="K170" s="2">
        <f>J170*H170*1E-27*ARC_BR2_spectra_Lee!D$16</f>
        <v>377.71004178849745</v>
      </c>
      <c r="L170" s="2">
        <f t="shared" si="24"/>
        <v>56.856728999999994</v>
      </c>
      <c r="N170">
        <v>17</v>
      </c>
      <c r="O170" s="2">
        <v>7.4841700000000003E-4</v>
      </c>
      <c r="P170">
        <f t="shared" si="22"/>
        <v>57.125999999999998</v>
      </c>
      <c r="Q170" s="2">
        <f t="shared" si="25"/>
        <v>1.304982591090987E+18</v>
      </c>
      <c r="R170" s="2">
        <f>Q170*O170*1E-27*ARC_BR2_spectra_Lee!D$16</f>
        <v>0.25730440668413768</v>
      </c>
      <c r="S170" s="2">
        <f t="shared" si="26"/>
        <v>56.856728999999994</v>
      </c>
      <c r="U170" s="2">
        <f t="shared" si="27"/>
        <v>377.96734619518156</v>
      </c>
      <c r="V170" s="2">
        <f t="shared" si="28"/>
        <v>56.856728999999994</v>
      </c>
    </row>
    <row r="171" spans="5:22">
      <c r="E171" s="2"/>
      <c r="G171">
        <v>17.100000000000001</v>
      </c>
      <c r="H171" s="2">
        <v>0.34639399999999998</v>
      </c>
      <c r="I171" s="5">
        <f t="shared" si="21"/>
        <v>57.666958000000001</v>
      </c>
      <c r="J171" s="2">
        <f t="shared" si="23"/>
        <v>3.4026874761544151E+18</v>
      </c>
      <c r="K171" s="2">
        <f>J171*H171*1E-27*ARC_BR2_spectra_Lee!D$16</f>
        <v>310.52122144149052</v>
      </c>
      <c r="L171" s="2">
        <f t="shared" si="24"/>
        <v>57.396478999999999</v>
      </c>
      <c r="N171">
        <v>17.100000000000001</v>
      </c>
      <c r="O171" s="2">
        <v>3.9863399999999998E-4</v>
      </c>
      <c r="P171">
        <f t="shared" si="22"/>
        <v>57.666958000000001</v>
      </c>
      <c r="Q171" s="2">
        <f t="shared" si="25"/>
        <v>1.3108369867371415E+18</v>
      </c>
      <c r="R171" s="2">
        <f>Q171*O171*1E-27*ARC_BR2_spectra_Lee!D$16</f>
        <v>0.13766447623435957</v>
      </c>
      <c r="S171" s="2">
        <f t="shared" si="26"/>
        <v>57.396478999999999</v>
      </c>
      <c r="U171" s="2">
        <f t="shared" si="27"/>
        <v>310.65888591772489</v>
      </c>
      <c r="V171" s="2">
        <f t="shared" si="28"/>
        <v>57.396478999999999</v>
      </c>
    </row>
    <row r="172" spans="5:22">
      <c r="E172" s="2"/>
      <c r="G172">
        <v>17.2</v>
      </c>
      <c r="H172" s="2">
        <v>0.27926600000000001</v>
      </c>
      <c r="I172" s="5">
        <f t="shared" si="21"/>
        <v>58.210331999999994</v>
      </c>
      <c r="J172" s="2">
        <f t="shared" si="23"/>
        <v>3.4178843915200312E+18</v>
      </c>
      <c r="K172" s="2">
        <f>J172*H172*1E-27*ARC_BR2_spectra_Lee!D$16</f>
        <v>251.46311765850533</v>
      </c>
      <c r="L172" s="2">
        <f t="shared" si="24"/>
        <v>57.938644999999994</v>
      </c>
      <c r="N172">
        <v>17.2</v>
      </c>
      <c r="O172" s="2">
        <v>2.06508E-4</v>
      </c>
      <c r="P172">
        <f t="shared" si="22"/>
        <v>58.210331999999994</v>
      </c>
      <c r="Q172" s="2">
        <f t="shared" si="25"/>
        <v>1.3166913823832788E+18</v>
      </c>
      <c r="R172" s="2">
        <f>Q172*O172*1E-27*ARC_BR2_spectra_Lee!D$16</f>
        <v>7.1634087999931761E-2</v>
      </c>
      <c r="S172" s="2">
        <f t="shared" si="26"/>
        <v>57.938644999999994</v>
      </c>
      <c r="U172" s="2">
        <f t="shared" si="27"/>
        <v>251.53475174650526</v>
      </c>
      <c r="V172" s="2">
        <f t="shared" si="28"/>
        <v>57.938644999999994</v>
      </c>
    </row>
    <row r="173" spans="5:22">
      <c r="E173" s="2"/>
      <c r="G173">
        <v>17.3</v>
      </c>
      <c r="H173" s="2">
        <v>0.22165799999999999</v>
      </c>
      <c r="I173" s="5">
        <f t="shared" si="21"/>
        <v>58.756121999999998</v>
      </c>
      <c r="J173" s="2">
        <f t="shared" si="23"/>
        <v>3.433081306885783E+18</v>
      </c>
      <c r="K173" s="2">
        <f>J173*H173*1E-27*ARC_BR2_spectra_Lee!D$16</f>
        <v>200.47783411192347</v>
      </c>
      <c r="L173" s="2">
        <f t="shared" si="24"/>
        <v>58.483226999999999</v>
      </c>
      <c r="N173">
        <v>17.3</v>
      </c>
      <c r="O173" s="2">
        <v>1.0403099999999999E-4</v>
      </c>
      <c r="P173">
        <f t="shared" si="22"/>
        <v>58.756121999999998</v>
      </c>
      <c r="Q173" s="2">
        <f t="shared" si="25"/>
        <v>1.3225457780294679E+18</v>
      </c>
      <c r="R173" s="2">
        <f>Q173*O173*1E-27*ARC_BR2_spectra_Lee!D$16</f>
        <v>3.6247023462619592E-2</v>
      </c>
      <c r="S173" s="2">
        <f t="shared" si="26"/>
        <v>58.483226999999999</v>
      </c>
      <c r="U173" s="2">
        <f t="shared" si="27"/>
        <v>200.51408113538608</v>
      </c>
      <c r="V173" s="2">
        <f t="shared" si="28"/>
        <v>58.483226999999999</v>
      </c>
    </row>
    <row r="174" spans="5:22">
      <c r="E174" s="2"/>
      <c r="G174">
        <v>17.399999999999999</v>
      </c>
      <c r="H174" s="2">
        <v>0.173122</v>
      </c>
      <c r="I174" s="5">
        <f t="shared" si="21"/>
        <v>59.304327999999991</v>
      </c>
      <c r="J174" s="2">
        <f t="shared" si="23"/>
        <v>3.4482782222513997E+18</v>
      </c>
      <c r="K174" s="2">
        <f>J174*H174*1E-27*ARC_BR2_spectra_Lee!D$16</f>
        <v>157.27272884846124</v>
      </c>
      <c r="L174" s="2">
        <f t="shared" si="24"/>
        <v>59.030224999999994</v>
      </c>
      <c r="N174">
        <v>17.399999999999999</v>
      </c>
      <c r="O174" s="2">
        <v>5.0956299999999999E-5</v>
      </c>
      <c r="P174">
        <f t="shared" si="22"/>
        <v>59.304327999999991</v>
      </c>
      <c r="Q174" s="2">
        <f t="shared" si="25"/>
        <v>1.3284001736756052E+18</v>
      </c>
      <c r="R174" s="2">
        <f>Q174*O174*1E-27*ARC_BR2_spectra_Lee!D$16</f>
        <v>1.7833051830614371E-2</v>
      </c>
      <c r="S174" s="2">
        <f t="shared" si="26"/>
        <v>59.030224999999994</v>
      </c>
      <c r="U174" s="2">
        <f t="shared" si="27"/>
        <v>157.29056190029186</v>
      </c>
      <c r="V174" s="2">
        <f t="shared" si="28"/>
        <v>59.030224999999994</v>
      </c>
    </row>
    <row r="175" spans="5:22">
      <c r="E175" s="2"/>
      <c r="G175">
        <v>17.5</v>
      </c>
      <c r="H175" s="2">
        <v>0.132993</v>
      </c>
      <c r="I175" s="5">
        <f t="shared" si="21"/>
        <v>59.854950000000002</v>
      </c>
      <c r="J175" s="2">
        <f t="shared" si="23"/>
        <v>3.4634751376171955E+18</v>
      </c>
      <c r="K175" s="2">
        <f>J175*H175*1E-27*ARC_BR2_spectra_Lee!D$16</f>
        <v>121.34998290520284</v>
      </c>
      <c r="L175" s="2">
        <f t="shared" si="24"/>
        <v>59.579639</v>
      </c>
      <c r="N175">
        <v>17.5</v>
      </c>
      <c r="O175" s="2">
        <v>2.4264600000000001E-5</v>
      </c>
      <c r="P175">
        <f t="shared" si="22"/>
        <v>59.854950000000002</v>
      </c>
      <c r="Q175" s="2">
        <f t="shared" si="25"/>
        <v>1.3342545693218117E+18</v>
      </c>
      <c r="R175" s="2">
        <f>Q175*O175*1E-27*ARC_BR2_spectra_Lee!D$16</f>
        <v>8.5292471192890823E-3</v>
      </c>
      <c r="S175" s="2">
        <f t="shared" si="26"/>
        <v>59.579639</v>
      </c>
      <c r="U175" s="2">
        <f t="shared" si="27"/>
        <v>121.35851215232212</v>
      </c>
      <c r="V175" s="2">
        <f t="shared" si="28"/>
        <v>59.579639</v>
      </c>
    </row>
    <row r="176" spans="5:22">
      <c r="E176" s="2"/>
      <c r="G176">
        <v>17.600000000000001</v>
      </c>
      <c r="H176" s="2">
        <v>0.10045</v>
      </c>
      <c r="I176" s="5">
        <f t="shared" si="21"/>
        <v>60.40798800000001</v>
      </c>
      <c r="J176" s="2">
        <f t="shared" si="23"/>
        <v>3.4786720529828572E+18</v>
      </c>
      <c r="K176" s="2">
        <f>J176*H176*1E-27*ARC_BR2_spectra_Lee!D$16</f>
        <v>92.058160277437722</v>
      </c>
      <c r="L176" s="2">
        <f t="shared" si="24"/>
        <v>60.13146900000001</v>
      </c>
      <c r="N176">
        <v>17.600000000000001</v>
      </c>
      <c r="O176" s="2">
        <v>1.12317E-5</v>
      </c>
      <c r="P176">
        <f t="shared" si="22"/>
        <v>60.40798800000001</v>
      </c>
      <c r="Q176" s="2">
        <f t="shared" si="25"/>
        <v>1.3401089649679665E+18</v>
      </c>
      <c r="R176" s="2">
        <f>Q176*O176*1E-27*ARC_BR2_spectra_Lee!D$16</f>
        <v>3.9653768761800448E-3</v>
      </c>
      <c r="S176" s="2">
        <f t="shared" si="26"/>
        <v>60.13146900000001</v>
      </c>
      <c r="U176" s="2">
        <f t="shared" si="27"/>
        <v>92.062125654313903</v>
      </c>
      <c r="V176" s="2">
        <f t="shared" si="28"/>
        <v>60.13146900000001</v>
      </c>
    </row>
    <row r="177" spans="5:22">
      <c r="E177" s="2"/>
      <c r="G177">
        <v>17.7</v>
      </c>
      <c r="H177" s="2">
        <v>7.4571700000000005E-2</v>
      </c>
      <c r="I177" s="5">
        <f t="shared" si="21"/>
        <v>60.963441999999993</v>
      </c>
      <c r="J177" s="2">
        <f t="shared" si="23"/>
        <v>3.4938689683483843E+18</v>
      </c>
      <c r="K177" s="2">
        <f>J177*H177*1E-27*ARC_BR2_spectra_Lee!D$16</f>
        <v>68.64035477220267</v>
      </c>
      <c r="L177" s="2">
        <f t="shared" si="24"/>
        <v>60.685715000000002</v>
      </c>
      <c r="N177">
        <v>17.7</v>
      </c>
      <c r="O177" s="2">
        <v>5.0531300000000004E-6</v>
      </c>
      <c r="P177">
        <f t="shared" si="22"/>
        <v>60.963441999999993</v>
      </c>
      <c r="Q177" s="2">
        <f t="shared" si="25"/>
        <v>1.3459633606140692E+18</v>
      </c>
      <c r="R177" s="2">
        <f>Q177*O177*1E-27*ARC_BR2_spectra_Lee!D$16</f>
        <v>1.7918125390359238E-3</v>
      </c>
      <c r="S177" s="2">
        <f t="shared" si="26"/>
        <v>60.685715000000002</v>
      </c>
      <c r="U177" s="2">
        <f t="shared" si="27"/>
        <v>68.64214658474171</v>
      </c>
      <c r="V177" s="2">
        <f t="shared" si="28"/>
        <v>60.685715000000002</v>
      </c>
    </row>
    <row r="178" spans="5:22">
      <c r="E178" s="2"/>
      <c r="G178">
        <v>17.8</v>
      </c>
      <c r="H178" s="2">
        <v>5.4397399999999999E-2</v>
      </c>
      <c r="I178" s="5">
        <f t="shared" si="21"/>
        <v>61.521312000000002</v>
      </c>
      <c r="J178" s="2">
        <f t="shared" si="23"/>
        <v>3.5090658837142246E+18</v>
      </c>
      <c r="K178" s="2">
        <f>J178*H178*1E-27*ARC_BR2_spectra_Lee!D$16</f>
        <v>50.288482093075316</v>
      </c>
      <c r="L178" s="2">
        <f t="shared" si="24"/>
        <v>61.242376999999998</v>
      </c>
      <c r="N178">
        <v>17.8</v>
      </c>
      <c r="O178" s="2">
        <v>2.2094099999999998E-6</v>
      </c>
      <c r="P178">
        <f t="shared" si="22"/>
        <v>61.521312000000002</v>
      </c>
      <c r="Q178" s="2">
        <f t="shared" si="25"/>
        <v>1.3518177562602929E+18</v>
      </c>
      <c r="R178" s="2">
        <f>Q178*O178*1E-27*ARC_BR2_spectra_Lee!D$16</f>
        <v>7.8685249144878509E-4</v>
      </c>
      <c r="S178" s="2">
        <f t="shared" si="26"/>
        <v>61.242376999999998</v>
      </c>
      <c r="U178" s="2">
        <f t="shared" si="27"/>
        <v>50.289268945566768</v>
      </c>
      <c r="V178" s="2">
        <f t="shared" si="28"/>
        <v>61.242376999999998</v>
      </c>
    </row>
    <row r="179" spans="5:22">
      <c r="E179" s="2"/>
      <c r="G179">
        <v>17.899999999999999</v>
      </c>
      <c r="H179" s="2">
        <v>3.8981599999999998E-2</v>
      </c>
      <c r="I179" s="5">
        <f t="shared" si="21"/>
        <v>62.081597999999993</v>
      </c>
      <c r="J179" s="2">
        <f t="shared" si="23"/>
        <v>3.5242627990797972E+18</v>
      </c>
      <c r="K179" s="2">
        <f>J179*H179*1E-27*ARC_BR2_spectra_Lee!D$16</f>
        <v>36.19318550141314</v>
      </c>
      <c r="L179" s="2">
        <f t="shared" si="24"/>
        <v>61.801454999999997</v>
      </c>
      <c r="N179">
        <v>17.899999999999999</v>
      </c>
      <c r="O179" s="2">
        <v>9.3876399999999997E-7</v>
      </c>
      <c r="P179">
        <f t="shared" si="22"/>
        <v>62.081597999999993</v>
      </c>
      <c r="Q179" s="2">
        <f t="shared" si="25"/>
        <v>1.3576721519064133E+18</v>
      </c>
      <c r="R179" s="2">
        <f>Q179*O179*1E-27*ARC_BR2_spectra_Lee!D$16</f>
        <v>3.3577642361972912E-4</v>
      </c>
      <c r="S179" s="2">
        <f t="shared" si="26"/>
        <v>61.801454999999997</v>
      </c>
      <c r="U179" s="2">
        <f t="shared" si="27"/>
        <v>36.193521277836759</v>
      </c>
      <c r="V179" s="2">
        <f t="shared" si="28"/>
        <v>61.801454999999997</v>
      </c>
    </row>
    <row r="180" spans="5:22">
      <c r="E180" s="2"/>
      <c r="G180">
        <v>18</v>
      </c>
      <c r="H180" s="2">
        <v>2.74358E-2</v>
      </c>
      <c r="I180" s="5">
        <f t="shared" si="21"/>
        <v>62.644300000000001</v>
      </c>
      <c r="J180" s="2">
        <f t="shared" si="23"/>
        <v>3.5394597144455931E+18</v>
      </c>
      <c r="K180" s="2">
        <f>J180*H180*1E-27*ARC_BR2_spectra_Lee!D$16</f>
        <v>25.583117425371871</v>
      </c>
      <c r="L180" s="2">
        <f t="shared" si="24"/>
        <v>62.362949</v>
      </c>
      <c r="N180">
        <v>18</v>
      </c>
      <c r="O180" s="2">
        <v>3.8756899999999999E-7</v>
      </c>
      <c r="P180">
        <f t="shared" si="22"/>
        <v>62.644300000000001</v>
      </c>
      <c r="Q180" s="2">
        <f t="shared" si="25"/>
        <v>1.363526547552619E+18</v>
      </c>
      <c r="R180" s="2">
        <f>Q180*O180*1E-27*ARC_BR2_spectra_Lee!D$16</f>
        <v>1.3922316185719169E-4</v>
      </c>
      <c r="S180" s="2">
        <f t="shared" si="26"/>
        <v>62.362949</v>
      </c>
      <c r="U180" s="2">
        <f t="shared" si="27"/>
        <v>25.583256648533727</v>
      </c>
      <c r="V180" s="2">
        <f t="shared" si="28"/>
        <v>62.362949</v>
      </c>
    </row>
    <row r="181" spans="5:22">
      <c r="E181" s="2"/>
      <c r="G181">
        <v>18.100000000000001</v>
      </c>
      <c r="H181" s="2">
        <v>1.89614E-2</v>
      </c>
      <c r="I181" s="5">
        <f t="shared" si="21"/>
        <v>63.209418000000007</v>
      </c>
      <c r="J181" s="2">
        <f t="shared" si="23"/>
        <v>3.5546566298112548E+18</v>
      </c>
      <c r="K181" s="2">
        <f>J181*H181*1E-27*ARC_BR2_spectra_Lee!D$16</f>
        <v>17.756890546298038</v>
      </c>
      <c r="L181" s="2">
        <f t="shared" si="24"/>
        <v>62.926859000000007</v>
      </c>
      <c r="N181">
        <v>18.100000000000001</v>
      </c>
      <c r="O181" s="2">
        <v>1.5546199999999999E-7</v>
      </c>
      <c r="P181">
        <f t="shared" si="22"/>
        <v>63.209418000000007</v>
      </c>
      <c r="Q181" s="2">
        <f t="shared" si="25"/>
        <v>1.369380943198774E+18</v>
      </c>
      <c r="R181" s="2">
        <f>Q181*O181*1E-27*ARC_BR2_spectra_Lee!D$16</f>
        <v>5.6085086320148616E-5</v>
      </c>
      <c r="S181" s="2">
        <f t="shared" si="26"/>
        <v>62.926859000000007</v>
      </c>
      <c r="U181" s="2">
        <f t="shared" si="27"/>
        <v>17.756946631384359</v>
      </c>
      <c r="V181" s="2">
        <f t="shared" si="28"/>
        <v>62.926859000000007</v>
      </c>
    </row>
    <row r="182" spans="5:22">
      <c r="E182" s="2"/>
      <c r="G182">
        <v>18.2</v>
      </c>
      <c r="H182" s="2">
        <v>1.28659E-2</v>
      </c>
      <c r="I182" s="5">
        <f t="shared" si="21"/>
        <v>63.776951999999994</v>
      </c>
      <c r="J182" s="2">
        <f t="shared" si="23"/>
        <v>3.5698535451768269E+18</v>
      </c>
      <c r="K182" s="2">
        <f>J182*H182*1E-27*ARC_BR2_spectra_Lee!D$16</f>
        <v>12.100113197350803</v>
      </c>
      <c r="L182" s="2">
        <f t="shared" si="24"/>
        <v>63.493184999999997</v>
      </c>
      <c r="N182">
        <v>18.2</v>
      </c>
      <c r="O182" s="2">
        <v>6.0582400000000001E-8</v>
      </c>
      <c r="P182">
        <f t="shared" si="22"/>
        <v>63.776951999999994</v>
      </c>
      <c r="Q182" s="2">
        <f t="shared" si="25"/>
        <v>1.3752353388448942E+18</v>
      </c>
      <c r="R182" s="2">
        <f>Q182*O182*1E-27*ARC_BR2_spectra_Lee!D$16</f>
        <v>2.1949385195955088E-5</v>
      </c>
      <c r="S182" s="2">
        <f t="shared" si="26"/>
        <v>63.493184999999997</v>
      </c>
      <c r="U182" s="2">
        <f t="shared" si="27"/>
        <v>12.100135146735999</v>
      </c>
      <c r="V182" s="2">
        <f t="shared" si="28"/>
        <v>63.493184999999997</v>
      </c>
    </row>
    <row r="183" spans="5:22">
      <c r="E183" s="2"/>
      <c r="G183">
        <v>18.3</v>
      </c>
      <c r="H183" s="2">
        <v>8.5694199999999995E-3</v>
      </c>
      <c r="I183" s="5">
        <f t="shared" si="21"/>
        <v>64.346902000000014</v>
      </c>
      <c r="J183" s="2">
        <f t="shared" si="23"/>
        <v>3.5850504605427113E+18</v>
      </c>
      <c r="K183" s="2">
        <f>J183*H183*1E-27*ARC_BR2_spectra_Lee!D$16</f>
        <v>8.0936713200487311</v>
      </c>
      <c r="L183" s="2">
        <f t="shared" si="24"/>
        <v>64.061926999999997</v>
      </c>
      <c r="N183">
        <v>18.3</v>
      </c>
      <c r="O183" s="2">
        <v>2.2934400000000001E-8</v>
      </c>
      <c r="P183">
        <f t="shared" si="22"/>
        <v>64.346902000000014</v>
      </c>
      <c r="Q183" s="2">
        <f t="shared" si="25"/>
        <v>1.3810897344911345E+18</v>
      </c>
      <c r="R183" s="2">
        <f>Q183*O183*1E-27*ARC_BR2_spectra_Lee!D$16</f>
        <v>8.3446503177344267E-6</v>
      </c>
      <c r="S183" s="2">
        <f t="shared" si="26"/>
        <v>64.061926999999997</v>
      </c>
      <c r="U183" s="2">
        <f t="shared" si="27"/>
        <v>8.0936796646990494</v>
      </c>
      <c r="V183" s="2">
        <f t="shared" si="28"/>
        <v>64.061926999999997</v>
      </c>
    </row>
    <row r="184" spans="5:22">
      <c r="E184" s="2"/>
      <c r="G184">
        <v>18.399999999999999</v>
      </c>
      <c r="H184" s="2">
        <v>5.6018700000000001E-3</v>
      </c>
      <c r="I184" s="5">
        <f t="shared" si="21"/>
        <v>64.919268000000002</v>
      </c>
      <c r="J184" s="2">
        <f t="shared" si="23"/>
        <v>3.6002473759081948E+18</v>
      </c>
      <c r="K184" s="2">
        <f>J184*H184*1E-27*ARC_BR2_spectra_Lee!D$16</f>
        <v>5.313298693142098</v>
      </c>
      <c r="L184" s="2">
        <f t="shared" si="24"/>
        <v>64.633085000000008</v>
      </c>
      <c r="N184">
        <v>18.399999999999999</v>
      </c>
      <c r="O184" s="2">
        <v>8.4338499999999998E-9</v>
      </c>
      <c r="P184">
        <f t="shared" si="22"/>
        <v>64.919268000000002</v>
      </c>
      <c r="Q184" s="2">
        <f t="shared" si="25"/>
        <v>1.3869441301372206E+18</v>
      </c>
      <c r="R184" s="2">
        <f>Q184*O184*1E-27*ARC_BR2_spectra_Lee!D$16</f>
        <v>3.0816527661147827E-6</v>
      </c>
      <c r="S184" s="2">
        <f t="shared" si="26"/>
        <v>64.633085000000008</v>
      </c>
      <c r="U184" s="2">
        <f t="shared" si="27"/>
        <v>5.3133017747948639</v>
      </c>
      <c r="V184" s="2">
        <f t="shared" si="28"/>
        <v>64.633085000000008</v>
      </c>
    </row>
    <row r="185" spans="5:22">
      <c r="E185" s="2"/>
      <c r="G185">
        <v>18.5</v>
      </c>
      <c r="H185" s="2">
        <v>3.5933900000000001E-3</v>
      </c>
      <c r="I185" s="5">
        <f t="shared" si="21"/>
        <v>65.494050000000001</v>
      </c>
      <c r="J185" s="2">
        <f t="shared" si="23"/>
        <v>3.6154442912739461E+18</v>
      </c>
      <c r="K185" s="2">
        <f>J185*H185*1E-27*ARC_BR2_spectra_Lee!D$16</f>
        <v>3.4226689204522573</v>
      </c>
      <c r="L185" s="2">
        <f t="shared" si="24"/>
        <v>65.206659000000002</v>
      </c>
      <c r="N185">
        <v>18.5</v>
      </c>
      <c r="O185" s="2">
        <v>3.01244E-9</v>
      </c>
      <c r="P185">
        <f t="shared" si="22"/>
        <v>65.494050000000001</v>
      </c>
      <c r="Q185" s="2">
        <f t="shared" si="25"/>
        <v>1.3927985257834097E+18</v>
      </c>
      <c r="R185" s="2">
        <f>Q185*O185*1E-27*ARC_BR2_spectra_Lee!D$16</f>
        <v>1.1053646368206376E-6</v>
      </c>
      <c r="S185" s="2">
        <f t="shared" si="26"/>
        <v>65.206659000000002</v>
      </c>
      <c r="U185" s="2">
        <f t="shared" si="27"/>
        <v>3.4226700258168941</v>
      </c>
      <c r="V185" s="2">
        <f t="shared" si="28"/>
        <v>65.206659000000002</v>
      </c>
    </row>
    <row r="186" spans="5:22">
      <c r="E186" s="2"/>
      <c r="G186">
        <v>18.600000000000001</v>
      </c>
      <c r="H186" s="2">
        <v>2.2614800000000002E-3</v>
      </c>
      <c r="I186" s="5">
        <f t="shared" si="21"/>
        <v>66.071248000000011</v>
      </c>
      <c r="J186" s="2">
        <f t="shared" si="23"/>
        <v>3.6306412066396969E+18</v>
      </c>
      <c r="K186" s="2">
        <f>J186*H186*1E-27*ARC_BR2_spectra_Lee!D$16</f>
        <v>2.163091775548962</v>
      </c>
      <c r="L186" s="2">
        <f t="shared" si="24"/>
        <v>65.782649000000006</v>
      </c>
      <c r="N186">
        <v>18.600000000000001</v>
      </c>
      <c r="O186" s="2">
        <v>1.0450800000000001E-9</v>
      </c>
      <c r="P186">
        <f t="shared" si="22"/>
        <v>66.071248000000011</v>
      </c>
      <c r="Q186" s="2">
        <f t="shared" si="25"/>
        <v>1.3986529214295987E+18</v>
      </c>
      <c r="R186" s="2">
        <f>Q186*O186*1E-27*ARC_BR2_spectra_Lee!D$16</f>
        <v>3.8508655488805619E-7</v>
      </c>
      <c r="S186" s="2">
        <f t="shared" si="26"/>
        <v>65.782649000000006</v>
      </c>
      <c r="U186" s="2">
        <f t="shared" si="27"/>
        <v>2.1630921606355171</v>
      </c>
      <c r="V186" s="2">
        <f t="shared" si="28"/>
        <v>65.782649000000006</v>
      </c>
    </row>
    <row r="187" spans="5:22">
      <c r="E187" s="2"/>
      <c r="G187">
        <v>18.7</v>
      </c>
      <c r="H187" s="2">
        <v>1.39612E-3</v>
      </c>
      <c r="I187" s="5">
        <f t="shared" si="21"/>
        <v>66.650862000000004</v>
      </c>
      <c r="J187" s="2">
        <f t="shared" si="23"/>
        <v>3.6458381220052685E+18</v>
      </c>
      <c r="K187" s="2">
        <f>J187*H187*1E-27*ARC_BR2_spectra_Lee!D$16</f>
        <v>1.3409697858636307</v>
      </c>
      <c r="L187" s="2">
        <f t="shared" si="24"/>
        <v>66.361055000000007</v>
      </c>
      <c r="N187">
        <v>18.7</v>
      </c>
      <c r="O187" s="2">
        <v>3.5212299999999999E-10</v>
      </c>
      <c r="P187">
        <f t="shared" si="22"/>
        <v>66.650862000000004</v>
      </c>
      <c r="Q187" s="2">
        <f t="shared" si="25"/>
        <v>1.4045073170757187E+18</v>
      </c>
      <c r="R187" s="2">
        <f>Q187*O187*1E-27*ARC_BR2_spectra_Lee!D$16</f>
        <v>1.3029185331503861E-7</v>
      </c>
      <c r="S187" s="2">
        <f t="shared" si="26"/>
        <v>66.361055000000007</v>
      </c>
      <c r="U187" s="2">
        <f t="shared" si="27"/>
        <v>1.340969916155484</v>
      </c>
      <c r="V187" s="2">
        <f t="shared" si="28"/>
        <v>66.361055000000007</v>
      </c>
    </row>
    <row r="188" spans="5:22">
      <c r="E188" s="2"/>
      <c r="G188">
        <v>18.8</v>
      </c>
      <c r="H188" s="2">
        <v>8.4529799999999997E-4</v>
      </c>
      <c r="I188" s="5">
        <f t="shared" si="21"/>
        <v>67.232892000000007</v>
      </c>
      <c r="J188" s="2">
        <f t="shared" si="23"/>
        <v>3.6610350373710203E+18</v>
      </c>
      <c r="K188" s="2">
        <f>J188*H188*1E-27*ARC_BR2_spectra_Lee!D$16</f>
        <v>0.81529088887416445</v>
      </c>
      <c r="L188" s="2">
        <f t="shared" si="24"/>
        <v>66.941877000000005</v>
      </c>
      <c r="N188">
        <v>18.8</v>
      </c>
      <c r="O188" s="2">
        <v>1.15221E-10</v>
      </c>
      <c r="P188">
        <f t="shared" si="22"/>
        <v>67.232892000000007</v>
      </c>
      <c r="Q188" s="2">
        <f t="shared" si="25"/>
        <v>1.410361712721908E+18</v>
      </c>
      <c r="R188" s="2">
        <f>Q188*O188*1E-27*ARC_BR2_spectra_Lee!D$16</f>
        <v>4.2811555935523095E-8</v>
      </c>
      <c r="S188" s="2">
        <f t="shared" si="26"/>
        <v>66.941877000000005</v>
      </c>
      <c r="U188" s="2">
        <f t="shared" si="27"/>
        <v>0.81529093168572042</v>
      </c>
      <c r="V188" s="2">
        <f t="shared" si="28"/>
        <v>66.941877000000005</v>
      </c>
    </row>
    <row r="189" spans="5:22">
      <c r="E189" s="2"/>
      <c r="G189">
        <v>18.899999999999999</v>
      </c>
      <c r="H189" s="2">
        <v>5.0185799999999999E-4</v>
      </c>
      <c r="I189" s="5">
        <f t="shared" si="21"/>
        <v>67.817337999999992</v>
      </c>
      <c r="J189" s="2">
        <f t="shared" si="23"/>
        <v>3.6762319527365924E+18</v>
      </c>
      <c r="K189" s="2">
        <f>J189*H189*1E-27*ARC_BR2_spectra_Lee!D$16</f>
        <v>0.48605187109896197</v>
      </c>
      <c r="L189" s="2">
        <f t="shared" si="24"/>
        <v>67.525115</v>
      </c>
      <c r="N189">
        <v>18.899999999999999</v>
      </c>
      <c r="O189" s="2">
        <v>3.6614800000000002E-11</v>
      </c>
      <c r="P189">
        <f t="shared" si="22"/>
        <v>67.817337999999992</v>
      </c>
      <c r="Q189" s="2">
        <f t="shared" si="25"/>
        <v>1.4162161083680279E+18</v>
      </c>
      <c r="R189" s="2">
        <f>Q189*O189*1E-27*ARC_BR2_spectra_Lee!D$16</f>
        <v>1.3661080748601104E-8</v>
      </c>
      <c r="S189" s="2">
        <f t="shared" si="26"/>
        <v>67.525115</v>
      </c>
      <c r="U189" s="2">
        <f t="shared" si="27"/>
        <v>0.48605188476004274</v>
      </c>
      <c r="V189" s="2">
        <f t="shared" si="28"/>
        <v>67.525115</v>
      </c>
    </row>
    <row r="190" spans="5:22">
      <c r="E190" s="2"/>
      <c r="G190">
        <v>19</v>
      </c>
      <c r="H190" s="2">
        <v>2.92107E-4</v>
      </c>
      <c r="I190" s="5">
        <f t="shared" si="21"/>
        <v>68.404200000000003</v>
      </c>
      <c r="J190" s="2">
        <f t="shared" si="23"/>
        <v>3.6914288681024328E+18</v>
      </c>
      <c r="K190" s="2">
        <f>J190*H190*1E-27*ARC_BR2_spectra_Lee!D$16</f>
        <v>0.28407651466702533</v>
      </c>
      <c r="L190" s="2">
        <f t="shared" si="24"/>
        <v>68.110769000000005</v>
      </c>
      <c r="N190">
        <v>19</v>
      </c>
      <c r="O190" s="2">
        <v>1.12986E-11</v>
      </c>
      <c r="P190">
        <f t="shared" si="22"/>
        <v>68.404200000000003</v>
      </c>
      <c r="Q190" s="2">
        <f t="shared" si="25"/>
        <v>1.4220705040142515E+18</v>
      </c>
      <c r="R190" s="2">
        <f>Q190*O190*1E-27*ARC_BR2_spectra_Lee!D$16</f>
        <v>4.2329644840911902E-9</v>
      </c>
      <c r="S190" s="2">
        <f t="shared" si="26"/>
        <v>68.110769000000005</v>
      </c>
      <c r="U190" s="2">
        <f t="shared" si="27"/>
        <v>0.2840765188999898</v>
      </c>
      <c r="V190" s="2">
        <f t="shared" si="28"/>
        <v>68.110769000000005</v>
      </c>
    </row>
    <row r="191" spans="5:22">
      <c r="E191" s="2"/>
      <c r="G191">
        <v>19.100000000000001</v>
      </c>
      <c r="H191" s="2">
        <v>1.6665399999999999E-4</v>
      </c>
      <c r="I191" s="5">
        <f t="shared" si="21"/>
        <v>68.993478000000025</v>
      </c>
      <c r="J191" s="2">
        <f t="shared" si="23"/>
        <v>3.7066257834681841E+18</v>
      </c>
      <c r="K191" s="2">
        <f>J191*H191*1E-27*ARC_BR2_spectra_Lee!D$16</f>
        <v>0.16273963839826056</v>
      </c>
      <c r="L191" s="2">
        <f t="shared" si="24"/>
        <v>68.698839000000021</v>
      </c>
      <c r="N191">
        <v>19.100000000000001</v>
      </c>
      <c r="O191" s="2">
        <v>3.3855899999999999E-12</v>
      </c>
      <c r="P191">
        <f t="shared" si="22"/>
        <v>68.993478000000025</v>
      </c>
      <c r="Q191" s="2">
        <f t="shared" si="25"/>
        <v>1.4279248996604408E+18</v>
      </c>
      <c r="R191" s="2">
        <f>Q191*O191*1E-27*ARC_BR2_spectra_Lee!D$16</f>
        <v>1.273616252118659E-9</v>
      </c>
      <c r="S191" s="2">
        <f t="shared" si="26"/>
        <v>68.698839000000021</v>
      </c>
      <c r="U191" s="2">
        <f t="shared" si="27"/>
        <v>0.1627396396718768</v>
      </c>
      <c r="V191" s="2">
        <f t="shared" si="28"/>
        <v>68.698839000000021</v>
      </c>
    </row>
    <row r="192" spans="5:22">
      <c r="E192" s="2"/>
      <c r="G192">
        <v>19.2</v>
      </c>
      <c r="H192" s="2">
        <v>9.3179700000000005E-5</v>
      </c>
      <c r="I192" s="5">
        <f t="shared" si="21"/>
        <v>69.585172</v>
      </c>
      <c r="J192" s="2">
        <f t="shared" si="23"/>
        <v>3.7218226988335775E+18</v>
      </c>
      <c r="K192" s="2">
        <f>J192*H192*1E-27*ARC_BR2_spectra_Lee!D$16</f>
        <v>9.1364156789990075E-2</v>
      </c>
      <c r="L192" s="2">
        <f t="shared" si="24"/>
        <v>69.289325000000019</v>
      </c>
      <c r="N192">
        <v>19.2</v>
      </c>
      <c r="O192" s="2">
        <v>9.8506899999999999E-13</v>
      </c>
      <c r="P192">
        <f t="shared" si="22"/>
        <v>69.585172</v>
      </c>
      <c r="Q192" s="2">
        <f t="shared" si="25"/>
        <v>1.4337792953064919E+18</v>
      </c>
      <c r="R192" s="2">
        <f>Q192*O192*1E-27*ARC_BR2_spectra_Lee!D$16</f>
        <v>3.720898462786016E-10</v>
      </c>
      <c r="S192" s="2">
        <f t="shared" si="26"/>
        <v>69.289325000000019</v>
      </c>
      <c r="U192" s="2">
        <f t="shared" si="27"/>
        <v>9.136415716207992E-2</v>
      </c>
      <c r="V192" s="2">
        <f t="shared" si="28"/>
        <v>69.289325000000019</v>
      </c>
    </row>
    <row r="193" spans="5:22">
      <c r="E193" s="2"/>
      <c r="G193">
        <v>19.3</v>
      </c>
      <c r="H193" s="2">
        <v>5.1047400000000002E-5</v>
      </c>
      <c r="I193" s="5">
        <f t="shared" si="21"/>
        <v>70.179282000000015</v>
      </c>
      <c r="J193" s="2">
        <f t="shared" si="23"/>
        <v>3.7370196141995069E+18</v>
      </c>
      <c r="K193" s="2">
        <f>J193*H193*1E-27*ARC_BR2_spectra_Lee!D$16</f>
        <v>5.0257151136000794E-2</v>
      </c>
      <c r="L193" s="2">
        <f t="shared" si="24"/>
        <v>69.882227</v>
      </c>
      <c r="N193">
        <v>19.3</v>
      </c>
      <c r="O193" s="2">
        <v>2.78296E-13</v>
      </c>
      <c r="P193">
        <f t="shared" si="22"/>
        <v>70.179282000000015</v>
      </c>
      <c r="Q193" s="2">
        <f t="shared" si="25"/>
        <v>1.4396336909527498E+18</v>
      </c>
      <c r="R193" s="2">
        <f>Q193*O193*1E-27*ARC_BR2_spectra_Lee!D$16</f>
        <v>1.0554990047555753E-10</v>
      </c>
      <c r="S193" s="2">
        <f t="shared" si="26"/>
        <v>69.882227</v>
      </c>
      <c r="U193" s="2">
        <f t="shared" si="27"/>
        <v>5.0257151241550696E-2</v>
      </c>
      <c r="V193" s="2">
        <f t="shared" si="28"/>
        <v>69.882227</v>
      </c>
    </row>
    <row r="194" spans="5:22">
      <c r="E194" s="2"/>
      <c r="G194">
        <v>19.399999999999999</v>
      </c>
      <c r="H194" s="2">
        <v>2.7396799999999998E-5</v>
      </c>
      <c r="I194" s="5">
        <f t="shared" si="21"/>
        <v>70.775807999999998</v>
      </c>
      <c r="J194" s="2">
        <f t="shared" si="23"/>
        <v>3.75221652956499E+18</v>
      </c>
      <c r="K194" s="2">
        <f>J194*H194*1E-27*ARC_BR2_spectra_Lee!D$16</f>
        <v>2.7082365436028006E-2</v>
      </c>
      <c r="L194" s="2">
        <f t="shared" si="24"/>
        <v>70.477545000000006</v>
      </c>
      <c r="N194">
        <v>19.399999999999999</v>
      </c>
      <c r="O194" s="2">
        <v>7.6339899999999999E-14</v>
      </c>
      <c r="P194">
        <f t="shared" si="22"/>
        <v>70.775807999999998</v>
      </c>
      <c r="Q194" s="2">
        <f t="shared" si="25"/>
        <v>1.4454880865988357E+18</v>
      </c>
      <c r="R194" s="2">
        <f>Q194*O194*1E-27*ARC_BR2_spectra_Lee!D$16</f>
        <v>2.9071334329862878E-11</v>
      </c>
      <c r="S194" s="2">
        <f t="shared" si="26"/>
        <v>70.477545000000006</v>
      </c>
      <c r="U194" s="2">
        <f t="shared" si="27"/>
        <v>2.7082365465099342E-2</v>
      </c>
      <c r="V194" s="2">
        <f t="shared" si="28"/>
        <v>70.477545000000006</v>
      </c>
    </row>
    <row r="195" spans="5:22">
      <c r="E195" s="2"/>
      <c r="G195">
        <v>19.5</v>
      </c>
      <c r="H195" s="2">
        <v>1.44017E-5</v>
      </c>
      <c r="I195" s="5">
        <f t="shared" si="21"/>
        <v>71.374750000000006</v>
      </c>
      <c r="J195" s="2">
        <f t="shared" si="23"/>
        <v>3.7674134449308308E+18</v>
      </c>
      <c r="K195" s="2">
        <f>J195*H195*1E-27*ARC_BR2_spectra_Lee!D$16</f>
        <v>1.4294070033250991E-2</v>
      </c>
      <c r="L195" s="2">
        <f t="shared" si="24"/>
        <v>71.075278999999995</v>
      </c>
      <c r="N195">
        <v>19.5</v>
      </c>
      <c r="O195" s="2">
        <v>2.0331400000000001E-14</v>
      </c>
      <c r="P195">
        <f t="shared" si="22"/>
        <v>71.374750000000006</v>
      </c>
      <c r="Q195" s="2">
        <f t="shared" si="25"/>
        <v>1.4513424822450593E+18</v>
      </c>
      <c r="R195" s="2">
        <f>Q195*O195*1E-27*ARC_BR2_spectra_Lee!D$16</f>
        <v>7.7738481791194243E-12</v>
      </c>
      <c r="S195" s="2">
        <f t="shared" si="26"/>
        <v>71.075278999999995</v>
      </c>
      <c r="U195" s="2">
        <f t="shared" si="27"/>
        <v>1.4294070041024839E-2</v>
      </c>
      <c r="V195" s="2">
        <f t="shared" si="28"/>
        <v>71.075278999999995</v>
      </c>
    </row>
    <row r="196" spans="5:22">
      <c r="E196" s="2"/>
      <c r="G196">
        <v>19.600000000000001</v>
      </c>
      <c r="H196" s="2">
        <v>7.4138699999999999E-6</v>
      </c>
      <c r="I196" s="5">
        <f t="shared" ref="I196:I250" si="29">0.1208*(G196^2) + 1.2903*G196 + 0.2797</f>
        <v>71.976108000000011</v>
      </c>
      <c r="J196" s="2">
        <f t="shared" si="23"/>
        <v>3.782610360296492E+18</v>
      </c>
      <c r="K196" s="2">
        <f>J196*H196*1E-27*ARC_BR2_spectra_Lee!D$16</f>
        <v>7.3881454462823657E-3</v>
      </c>
      <c r="L196" s="2">
        <f t="shared" si="24"/>
        <v>71.675429000000008</v>
      </c>
      <c r="N196">
        <v>19.600000000000001</v>
      </c>
      <c r="O196" s="2">
        <v>5.2571300000000003E-15</v>
      </c>
      <c r="P196">
        <f t="shared" ref="P196:P235" si="30">0.1208*(N196^2) + 1.2903*N196 + 0.2797</f>
        <v>71.976108000000011</v>
      </c>
      <c r="Q196" s="2">
        <f t="shared" si="25"/>
        <v>1.4571968778912138E+18</v>
      </c>
      <c r="R196" s="2">
        <f>Q196*O196*1E-27*ARC_BR2_spectra_Lee!D$16</f>
        <v>2.0182074774713163E-12</v>
      </c>
      <c r="S196" s="2">
        <f t="shared" si="26"/>
        <v>71.675429000000008</v>
      </c>
      <c r="U196" s="2">
        <f t="shared" si="27"/>
        <v>7.3881454483005734E-3</v>
      </c>
      <c r="V196" s="2">
        <f t="shared" si="28"/>
        <v>71.675429000000008</v>
      </c>
    </row>
    <row r="197" spans="5:22">
      <c r="E197" s="2"/>
      <c r="G197">
        <v>19.7</v>
      </c>
      <c r="H197" s="2">
        <v>3.7370200000000001E-6</v>
      </c>
      <c r="I197" s="5">
        <f t="shared" si="29"/>
        <v>72.579881999999998</v>
      </c>
      <c r="J197" s="2">
        <f t="shared" ref="J197:J250" si="31">(I197-I196)*0.0001*(8.9/58)*0.6807*6.022E+23</f>
        <v>3.7978072756620641E+18</v>
      </c>
      <c r="K197" s="2">
        <f>J197*H197*1E-27*ARC_BR2_spectra_Lee!D$16</f>
        <v>3.739014992790573E-3</v>
      </c>
      <c r="L197" s="2">
        <f t="shared" ref="L197:L250" si="32">((I197-I196)/2)+I196</f>
        <v>72.277995000000004</v>
      </c>
      <c r="N197">
        <v>19.7</v>
      </c>
      <c r="O197" s="2">
        <v>1.31973E-15</v>
      </c>
      <c r="P197">
        <f t="shared" si="30"/>
        <v>72.579881999999998</v>
      </c>
      <c r="Q197" s="2">
        <f t="shared" ref="Q197:Q235" si="33">(P197-P196)*0.0001*(8.9/58)*0.26223*6.022E+23</f>
        <v>1.463051273537334E+18</v>
      </c>
      <c r="R197" s="2">
        <f>Q197*O197*1E-27*ARC_BR2_spectra_Lee!D$16</f>
        <v>5.0867863587910135E-13</v>
      </c>
      <c r="S197" s="2">
        <f t="shared" ref="S197:S235" si="34">((P197-P196)/2)+P196</f>
        <v>72.277995000000004</v>
      </c>
      <c r="U197" s="2">
        <f t="shared" ref="U197:U235" si="35">SUM(K197,R197)</f>
        <v>3.7390149932992516E-3</v>
      </c>
      <c r="V197" s="2">
        <f t="shared" ref="V197:V235" si="36">S197</f>
        <v>72.277995000000004</v>
      </c>
    </row>
    <row r="198" spans="5:22">
      <c r="E198" s="2"/>
      <c r="G198">
        <v>19.8</v>
      </c>
      <c r="H198" s="2">
        <v>1.84412E-6</v>
      </c>
      <c r="I198" s="5">
        <f t="shared" si="29"/>
        <v>73.18607200000001</v>
      </c>
      <c r="J198" s="2">
        <f t="shared" si="31"/>
        <v>3.8130041910279045E+18</v>
      </c>
      <c r="K198" s="2">
        <f>J198*H198*1E-27*ARC_BR2_spectra_Lee!D$16</f>
        <v>1.8524876563783105E-3</v>
      </c>
      <c r="L198" s="2">
        <f t="shared" si="32"/>
        <v>72.882977000000011</v>
      </c>
      <c r="N198">
        <v>19.8</v>
      </c>
      <c r="O198" s="2">
        <v>3.21638E-16</v>
      </c>
      <c r="P198">
        <f t="shared" si="30"/>
        <v>73.18607200000001</v>
      </c>
      <c r="Q198" s="2">
        <f t="shared" si="33"/>
        <v>1.4689056691835574E+18</v>
      </c>
      <c r="R198" s="2">
        <f>Q198*O198*1E-27*ARC_BR2_spectra_Lee!D$16</f>
        <v>1.244686909964223E-13</v>
      </c>
      <c r="S198" s="2">
        <f t="shared" si="34"/>
        <v>72.882977000000011</v>
      </c>
      <c r="U198" s="2">
        <f t="shared" si="35"/>
        <v>1.8524876565027793E-3</v>
      </c>
      <c r="V198" s="2">
        <f t="shared" si="36"/>
        <v>72.882977000000011</v>
      </c>
    </row>
    <row r="199" spans="5:22">
      <c r="E199" s="2"/>
      <c r="G199">
        <v>19.899999999999999</v>
      </c>
      <c r="H199" s="2">
        <v>8.9080500000000004E-7</v>
      </c>
      <c r="I199" s="5">
        <f t="shared" si="29"/>
        <v>73.79467799999999</v>
      </c>
      <c r="J199" s="2">
        <f t="shared" si="31"/>
        <v>3.828201106393387E+18</v>
      </c>
      <c r="K199" s="2">
        <f>J199*H199*1E-27*ARC_BR2_spectra_Lee!D$16</f>
        <v>8.9841346595197615E-4</v>
      </c>
      <c r="L199" s="2">
        <f t="shared" si="32"/>
        <v>73.490375</v>
      </c>
      <c r="N199">
        <v>19.899999999999999</v>
      </c>
      <c r="O199" s="2">
        <v>7.61012E-17</v>
      </c>
      <c r="P199">
        <f t="shared" si="30"/>
        <v>73.79467799999999</v>
      </c>
      <c r="Q199" s="2">
        <f t="shared" si="33"/>
        <v>1.474760064829643E+18</v>
      </c>
      <c r="R199" s="2">
        <f>Q199*O199*1E-27*ARC_BR2_spectra_Lee!D$16</f>
        <v>2.9567304646991169E-14</v>
      </c>
      <c r="S199" s="2">
        <f t="shared" si="34"/>
        <v>73.490375</v>
      </c>
      <c r="U199" s="2">
        <f t="shared" si="35"/>
        <v>8.9841346598154342E-4</v>
      </c>
      <c r="V199" s="2">
        <f t="shared" si="36"/>
        <v>73.490375</v>
      </c>
    </row>
    <row r="200" spans="5:22">
      <c r="E200" s="2"/>
      <c r="G200">
        <v>20</v>
      </c>
      <c r="H200" s="2">
        <v>4.2114999999999998E-7</v>
      </c>
      <c r="I200" s="5">
        <f t="shared" si="29"/>
        <v>74.40570000000001</v>
      </c>
      <c r="J200" s="2">
        <f t="shared" si="31"/>
        <v>3.843398021759318E+18</v>
      </c>
      <c r="K200" s="2">
        <f>J200*H200*1E-27*ARC_BR2_spectra_Lee!D$16</f>
        <v>4.2643321985863492E-4</v>
      </c>
      <c r="L200" s="2">
        <f t="shared" si="32"/>
        <v>74.100189</v>
      </c>
      <c r="N200">
        <v>20</v>
      </c>
      <c r="O200" s="2">
        <v>1.74794E-17</v>
      </c>
      <c r="P200">
        <f t="shared" si="30"/>
        <v>74.40570000000001</v>
      </c>
      <c r="Q200" s="2">
        <f t="shared" si="33"/>
        <v>1.4806144604759012E+18</v>
      </c>
      <c r="R200" s="2">
        <f>Q200*O200*1E-27*ARC_BR2_spectra_Lee!D$16</f>
        <v>6.8181628469975274E-15</v>
      </c>
      <c r="S200" s="2">
        <f t="shared" si="34"/>
        <v>74.100189</v>
      </c>
      <c r="U200" s="2">
        <f t="shared" si="35"/>
        <v>4.2643321986545309E-4</v>
      </c>
      <c r="V200" s="2">
        <f t="shared" si="36"/>
        <v>74.100189</v>
      </c>
    </row>
    <row r="201" spans="5:22">
      <c r="E201" s="2"/>
      <c r="G201">
        <v>20.100000000000001</v>
      </c>
      <c r="H201" s="2">
        <v>1.94852E-7</v>
      </c>
      <c r="I201" s="5">
        <f t="shared" si="29"/>
        <v>75.019138000000012</v>
      </c>
      <c r="J201" s="2">
        <f t="shared" si="31"/>
        <v>3.8585949371248896E+18</v>
      </c>
      <c r="K201" s="2">
        <f>J201*H201*1E-27*ARC_BR2_spectra_Lee!D$16</f>
        <v>1.980764848664035E-4</v>
      </c>
      <c r="L201" s="2">
        <f t="shared" si="32"/>
        <v>74.712419000000011</v>
      </c>
      <c r="N201">
        <v>20.100000000000001</v>
      </c>
      <c r="O201" s="2">
        <v>3.8973500000000003E-18</v>
      </c>
      <c r="P201">
        <f t="shared" si="30"/>
        <v>75.019138000000012</v>
      </c>
      <c r="Q201" s="2">
        <f t="shared" si="33"/>
        <v>1.4864688561220211E+18</v>
      </c>
      <c r="R201" s="2">
        <f>Q201*O201*1E-27*ARC_BR2_spectra_Lee!D$16</f>
        <v>1.5262444087992246E-15</v>
      </c>
      <c r="S201" s="2">
        <f t="shared" si="34"/>
        <v>74.712419000000011</v>
      </c>
      <c r="U201" s="2">
        <f t="shared" si="35"/>
        <v>1.9807648486792973E-4</v>
      </c>
      <c r="V201" s="2">
        <f t="shared" si="36"/>
        <v>74.712419000000011</v>
      </c>
    </row>
    <row r="202" spans="5:22">
      <c r="E202" s="2"/>
      <c r="G202">
        <v>20.2</v>
      </c>
      <c r="H202" s="2">
        <v>8.8214899999999994E-8</v>
      </c>
      <c r="I202" s="5">
        <f t="shared" si="29"/>
        <v>75.634991999999997</v>
      </c>
      <c r="J202" s="2">
        <f t="shared" si="31"/>
        <v>3.8737918524904617E+18</v>
      </c>
      <c r="K202" s="2">
        <f>J202*H202*1E-27*ARC_BR2_spectra_Lee!D$16</f>
        <v>9.0027893776476668E-5</v>
      </c>
      <c r="L202" s="2">
        <f t="shared" si="32"/>
        <v>75.327065000000005</v>
      </c>
      <c r="N202">
        <v>20.2</v>
      </c>
      <c r="O202" s="2">
        <v>8.4355599999999999E-19</v>
      </c>
      <c r="P202">
        <f t="shared" si="30"/>
        <v>75.634991999999997</v>
      </c>
      <c r="Q202" s="2">
        <f t="shared" si="33"/>
        <v>1.4923232517681413E+18</v>
      </c>
      <c r="R202" s="2">
        <f>Q202*O202*1E-27*ARC_BR2_spectra_Lee!D$16</f>
        <v>3.3164670501885144E-16</v>
      </c>
      <c r="S202" s="2">
        <f t="shared" si="34"/>
        <v>75.327065000000005</v>
      </c>
      <c r="U202" s="2">
        <f t="shared" si="35"/>
        <v>9.0027893776808312E-5</v>
      </c>
      <c r="V202" s="2">
        <f t="shared" si="36"/>
        <v>75.327065000000005</v>
      </c>
    </row>
    <row r="203" spans="5:22">
      <c r="E203" s="2"/>
      <c r="G203">
        <v>20.3</v>
      </c>
      <c r="H203" s="2">
        <v>3.9075399999999999E-8</v>
      </c>
      <c r="I203" s="5">
        <f t="shared" si="29"/>
        <v>76.253262000000007</v>
      </c>
      <c r="J203" s="2">
        <f t="shared" si="31"/>
        <v>3.8889887678563021E+18</v>
      </c>
      <c r="K203" s="2">
        <f>J203*H203*1E-27*ARC_BR2_spectra_Lee!D$16</f>
        <v>4.0034921708747889E-5</v>
      </c>
      <c r="L203" s="2">
        <f t="shared" si="32"/>
        <v>75.944127000000009</v>
      </c>
      <c r="N203">
        <v>20.3</v>
      </c>
      <c r="O203" s="2">
        <v>1.7723499999999999E-19</v>
      </c>
      <c r="P203">
        <f t="shared" si="30"/>
        <v>76.253262000000007</v>
      </c>
      <c r="Q203" s="2">
        <f t="shared" si="33"/>
        <v>1.4981776474143649E+18</v>
      </c>
      <c r="R203" s="2">
        <f>Q203*O203*1E-27*ARC_BR2_spectra_Lee!D$16</f>
        <v>6.9953857027993438E-17</v>
      </c>
      <c r="S203" s="2">
        <f t="shared" si="34"/>
        <v>75.944127000000009</v>
      </c>
      <c r="U203" s="2">
        <f t="shared" si="35"/>
        <v>4.0034921708817841E-5</v>
      </c>
      <c r="V203" s="2">
        <f t="shared" si="36"/>
        <v>75.944127000000009</v>
      </c>
    </row>
    <row r="204" spans="5:22">
      <c r="E204" s="2"/>
      <c r="G204">
        <v>20.399999999999999</v>
      </c>
      <c r="H204" s="2">
        <v>1.6933899999999999E-8</v>
      </c>
      <c r="I204" s="5">
        <f t="shared" si="29"/>
        <v>76.873947999999999</v>
      </c>
      <c r="J204" s="2">
        <f t="shared" si="31"/>
        <v>3.9041856832218742E+18</v>
      </c>
      <c r="K204" s="2">
        <f>J204*H204*1E-27*ARC_BR2_spectra_Lee!D$16</f>
        <v>1.741751999022164E-5</v>
      </c>
      <c r="L204" s="2">
        <f t="shared" si="32"/>
        <v>76.563604999999995</v>
      </c>
      <c r="N204">
        <v>20.399999999999999</v>
      </c>
      <c r="O204" s="2">
        <v>3.6147299999999999E-20</v>
      </c>
      <c r="P204">
        <f t="shared" si="30"/>
        <v>76.873947999999999</v>
      </c>
      <c r="Q204" s="2">
        <f t="shared" si="33"/>
        <v>1.5040320430604851E+18</v>
      </c>
      <c r="R204" s="2">
        <f>Q204*O204*1E-27*ARC_BR2_spectra_Lee!D$16</f>
        <v>1.4322928195182176E-17</v>
      </c>
      <c r="S204" s="2">
        <f t="shared" si="34"/>
        <v>76.563604999999995</v>
      </c>
      <c r="U204" s="2">
        <f t="shared" si="35"/>
        <v>1.7417519990235962E-5</v>
      </c>
      <c r="V204" s="2">
        <f t="shared" si="36"/>
        <v>76.563604999999995</v>
      </c>
    </row>
    <row r="205" spans="5:22">
      <c r="E205" s="2"/>
      <c r="G205">
        <v>20.5</v>
      </c>
      <c r="H205" s="2">
        <v>7.1788999999999997E-9</v>
      </c>
      <c r="I205" s="5">
        <f t="shared" si="29"/>
        <v>77.497050000000016</v>
      </c>
      <c r="J205" s="2">
        <f t="shared" si="31"/>
        <v>3.9193825985877146E+18</v>
      </c>
      <c r="K205" s="2">
        <f>J205*H205*1E-27*ARC_BR2_spectra_Lee!D$16</f>
        <v>7.4126658986552985E-6</v>
      </c>
      <c r="L205" s="2">
        <f t="shared" si="32"/>
        <v>77.185499000000007</v>
      </c>
      <c r="N205">
        <v>20.5</v>
      </c>
      <c r="O205" s="2">
        <v>7.1558399999999997E-21</v>
      </c>
      <c r="P205">
        <f t="shared" si="30"/>
        <v>77.497050000000016</v>
      </c>
      <c r="Q205" s="2">
        <f t="shared" si="33"/>
        <v>1.5098864387067087E+18</v>
      </c>
      <c r="R205" s="2">
        <f>Q205*O205*1E-27*ARC_BR2_spectra_Lee!D$16</f>
        <v>2.8464513678453778E-18</v>
      </c>
      <c r="S205" s="2">
        <f t="shared" si="34"/>
        <v>77.185499000000007</v>
      </c>
      <c r="U205" s="2">
        <f t="shared" si="35"/>
        <v>7.4126658986581445E-6</v>
      </c>
      <c r="V205" s="2">
        <f t="shared" si="36"/>
        <v>77.185499000000007</v>
      </c>
    </row>
    <row r="206" spans="5:22">
      <c r="E206" s="2"/>
      <c r="G206">
        <v>20.6</v>
      </c>
      <c r="H206" s="2">
        <v>2.977E-9</v>
      </c>
      <c r="I206" s="5">
        <f t="shared" si="29"/>
        <v>78.122568000000015</v>
      </c>
      <c r="J206" s="2">
        <f t="shared" si="31"/>
        <v>3.9345795139532872E+18</v>
      </c>
      <c r="K206" s="2">
        <f>J206*H206*1E-27*ARC_BR2_spectra_Lee!D$16</f>
        <v>3.0858586097723933E-6</v>
      </c>
      <c r="L206" s="2">
        <f t="shared" si="32"/>
        <v>77.809809000000016</v>
      </c>
      <c r="N206">
        <v>20.6</v>
      </c>
      <c r="O206" s="2">
        <v>1.3750100000000001E-21</v>
      </c>
      <c r="P206">
        <f t="shared" si="30"/>
        <v>78.122568000000015</v>
      </c>
      <c r="Q206" s="2">
        <f t="shared" si="33"/>
        <v>1.5157408343528289E+18</v>
      </c>
      <c r="R206" s="2">
        <f>Q206*O206*1E-27*ARC_BR2_spectra_Lee!D$16</f>
        <v>5.4907247074684754E-19</v>
      </c>
      <c r="S206" s="2">
        <f t="shared" si="34"/>
        <v>77.809809000000016</v>
      </c>
      <c r="U206" s="2">
        <f t="shared" si="35"/>
        <v>3.0858586097729422E-6</v>
      </c>
      <c r="V206" s="2">
        <f t="shared" si="36"/>
        <v>77.809809000000016</v>
      </c>
    </row>
    <row r="207" spans="5:22">
      <c r="E207" s="2"/>
      <c r="G207">
        <v>20.7</v>
      </c>
      <c r="H207" s="2">
        <v>1.2075099999999999E-9</v>
      </c>
      <c r="I207" s="5">
        <f t="shared" si="29"/>
        <v>78.750501999999997</v>
      </c>
      <c r="J207" s="2">
        <f t="shared" si="31"/>
        <v>3.9497764293188593E+18</v>
      </c>
      <c r="K207" s="2">
        <f>J207*H207*1E-27*ARC_BR2_spectra_Lee!D$16</f>
        <v>1.2564988983109621E-6</v>
      </c>
      <c r="L207" s="2">
        <f t="shared" si="32"/>
        <v>78.436535000000006</v>
      </c>
      <c r="N207">
        <v>20.7</v>
      </c>
      <c r="O207" s="2">
        <v>2.56452E-22</v>
      </c>
      <c r="P207">
        <f t="shared" si="30"/>
        <v>78.750501999999997</v>
      </c>
      <c r="Q207" s="2">
        <f t="shared" si="33"/>
        <v>1.5215952299989491E+18</v>
      </c>
      <c r="R207" s="2">
        <f>Q207*O207*1E-27*ARC_BR2_spectra_Lee!D$16</f>
        <v>1.0280259814935224E-19</v>
      </c>
      <c r="S207" s="2">
        <f t="shared" si="34"/>
        <v>78.436535000000006</v>
      </c>
      <c r="U207" s="2">
        <f t="shared" si="35"/>
        <v>1.2564988983110648E-6</v>
      </c>
      <c r="V207" s="2">
        <f t="shared" si="36"/>
        <v>78.436535000000006</v>
      </c>
    </row>
    <row r="208" spans="5:22">
      <c r="E208" s="2"/>
      <c r="G208">
        <v>20.8</v>
      </c>
      <c r="H208" s="2">
        <v>4.7904399999999996E-10</v>
      </c>
      <c r="I208" s="5">
        <f t="shared" si="29"/>
        <v>79.380852000000019</v>
      </c>
      <c r="J208" s="2">
        <f t="shared" si="31"/>
        <v>3.9649733446847898E+18</v>
      </c>
      <c r="K208" s="2">
        <f>J208*H208*1E-27*ARC_BR2_spectra_Lee!D$16</f>
        <v>5.0039681798449581E-7</v>
      </c>
      <c r="L208" s="2">
        <f t="shared" si="32"/>
        <v>79.065677000000008</v>
      </c>
      <c r="N208">
        <v>20.8</v>
      </c>
      <c r="O208" s="2">
        <v>4.6424600000000001E-23</v>
      </c>
      <c r="P208">
        <f t="shared" si="30"/>
        <v>79.380852000000019</v>
      </c>
      <c r="Q208" s="2">
        <f t="shared" si="33"/>
        <v>1.527449625645207E+18</v>
      </c>
      <c r="R208" s="2">
        <f>Q208*O208*1E-27*ARC_BR2_spectra_Lee!D$16</f>
        <v>1.8681593986807574E-20</v>
      </c>
      <c r="S208" s="2">
        <f t="shared" si="34"/>
        <v>79.065677000000008</v>
      </c>
      <c r="U208" s="2">
        <f t="shared" si="35"/>
        <v>5.0039681798451444E-7</v>
      </c>
      <c r="V208" s="2">
        <f t="shared" si="36"/>
        <v>79.065677000000008</v>
      </c>
    </row>
    <row r="209" spans="5:22">
      <c r="E209" s="2"/>
      <c r="G209">
        <v>20.9</v>
      </c>
      <c r="H209" s="2">
        <v>1.8587199999999999E-10</v>
      </c>
      <c r="I209" s="5">
        <f t="shared" si="29"/>
        <v>80.013617999999994</v>
      </c>
      <c r="J209" s="2">
        <f t="shared" si="31"/>
        <v>3.9801702600501827E+18</v>
      </c>
      <c r="K209" s="2">
        <f>J209*H209*1E-27*ARC_BR2_spectra_Lee!D$16</f>
        <v>1.9490118724334237E-7</v>
      </c>
      <c r="L209" s="2">
        <f t="shared" si="32"/>
        <v>79.697235000000006</v>
      </c>
      <c r="N209">
        <v>20.9</v>
      </c>
      <c r="O209" s="2">
        <v>8.1571499999999994E-24</v>
      </c>
      <c r="P209">
        <f t="shared" si="30"/>
        <v>80.013617999999994</v>
      </c>
      <c r="Q209" s="2">
        <f t="shared" si="33"/>
        <v>1.5333040212912584E+18</v>
      </c>
      <c r="R209" s="2">
        <f>Q209*O209*1E-27*ARC_BR2_spectra_Lee!D$16</f>
        <v>3.2950771348437182E-21</v>
      </c>
      <c r="S209" s="2">
        <f t="shared" si="34"/>
        <v>79.697235000000006</v>
      </c>
      <c r="U209" s="2">
        <f t="shared" si="35"/>
        <v>1.9490118724334565E-7</v>
      </c>
      <c r="V209" s="2">
        <f t="shared" si="36"/>
        <v>79.697235000000006</v>
      </c>
    </row>
    <row r="210" spans="5:22">
      <c r="E210" s="2"/>
      <c r="G210">
        <v>21</v>
      </c>
      <c r="H210" s="2">
        <v>7.0530000000000001E-11</v>
      </c>
      <c r="I210" s="5">
        <f t="shared" si="29"/>
        <v>80.648800000000008</v>
      </c>
      <c r="J210" s="2">
        <f t="shared" si="31"/>
        <v>3.9953671754161126E+18</v>
      </c>
      <c r="K210" s="2">
        <f>J210*H210*1E-27*ARC_BR2_spectra_Lee!D$16</f>
        <v>7.4238543608387599E-8</v>
      </c>
      <c r="L210" s="2">
        <f t="shared" si="32"/>
        <v>80.331209000000001</v>
      </c>
      <c r="N210">
        <v>21</v>
      </c>
      <c r="O210" s="2">
        <v>1.3910600000000001E-24</v>
      </c>
      <c r="P210">
        <f t="shared" si="30"/>
        <v>80.648800000000008</v>
      </c>
      <c r="Q210" s="2">
        <f t="shared" si="33"/>
        <v>1.5391584169375163E+18</v>
      </c>
      <c r="R210" s="2">
        <f>Q210*O210*1E-27*ARC_BR2_spectra_Lee!D$16</f>
        <v>5.6406356325636394E-22</v>
      </c>
      <c r="S210" s="2">
        <f t="shared" si="34"/>
        <v>80.331209000000001</v>
      </c>
      <c r="U210" s="2">
        <f t="shared" si="35"/>
        <v>7.4238543608388168E-8</v>
      </c>
      <c r="V210" s="2">
        <f t="shared" si="36"/>
        <v>80.331209000000001</v>
      </c>
    </row>
    <row r="211" spans="5:22">
      <c r="E211" s="2"/>
      <c r="G211">
        <v>21.1</v>
      </c>
      <c r="H211" s="2">
        <v>2.61726E-11</v>
      </c>
      <c r="I211" s="5">
        <f t="shared" si="29"/>
        <v>81.28639800000002</v>
      </c>
      <c r="J211" s="2">
        <f t="shared" si="31"/>
        <v>4.0105640907817748E+18</v>
      </c>
      <c r="K211" s="2">
        <f>J211*H211*1E-27*ARC_BR2_spectra_Lee!D$16</f>
        <v>2.7653569084120876E-8</v>
      </c>
      <c r="L211" s="2">
        <f t="shared" si="32"/>
        <v>80.967599000000007</v>
      </c>
      <c r="N211">
        <v>21.1</v>
      </c>
      <c r="O211" s="2">
        <v>2.3023299999999999E-25</v>
      </c>
      <c r="P211">
        <f t="shared" si="30"/>
        <v>81.28639800000002</v>
      </c>
      <c r="Q211" s="2">
        <f t="shared" si="33"/>
        <v>1.545012812583671E+18</v>
      </c>
      <c r="R211" s="2">
        <f>Q211*O211*1E-27*ARC_BR2_spectra_Lee!D$16</f>
        <v>9.3712714979198341E-23</v>
      </c>
      <c r="S211" s="2">
        <f t="shared" si="34"/>
        <v>80.967599000000007</v>
      </c>
      <c r="U211" s="2">
        <f t="shared" si="35"/>
        <v>2.7653569084120968E-8</v>
      </c>
      <c r="V211" s="2">
        <f t="shared" si="36"/>
        <v>80.967599000000007</v>
      </c>
    </row>
    <row r="212" spans="5:22">
      <c r="E212" s="2"/>
      <c r="G212">
        <v>21.2</v>
      </c>
      <c r="H212" s="2">
        <v>9.4976400000000007E-12</v>
      </c>
      <c r="I212" s="5">
        <f t="shared" si="29"/>
        <v>81.926412000000013</v>
      </c>
      <c r="J212" s="2">
        <f t="shared" si="31"/>
        <v>4.0257610061473464E+18</v>
      </c>
      <c r="K212" s="2">
        <f>J212*H212*1E-27*ARC_BR2_spectra_Lee!D$16</f>
        <v>1.0073086311552447E-8</v>
      </c>
      <c r="L212" s="2">
        <f t="shared" si="32"/>
        <v>81.606405000000024</v>
      </c>
      <c r="N212">
        <v>21.2</v>
      </c>
      <c r="O212" s="2">
        <v>3.6982999999999998E-26</v>
      </c>
      <c r="P212">
        <f t="shared" si="30"/>
        <v>81.926412000000013</v>
      </c>
      <c r="Q212" s="2">
        <f t="shared" si="33"/>
        <v>1.550867208229791E+18</v>
      </c>
      <c r="R212" s="2">
        <f>Q212*O212*1E-27*ARC_BR2_spectra_Lee!D$16</f>
        <v>1.5110387893167769E-23</v>
      </c>
      <c r="S212" s="2">
        <f t="shared" si="34"/>
        <v>81.606405000000024</v>
      </c>
      <c r="U212" s="2">
        <f t="shared" si="35"/>
        <v>1.0073086311552462E-8</v>
      </c>
      <c r="V212" s="2">
        <f t="shared" si="36"/>
        <v>81.606405000000024</v>
      </c>
    </row>
    <row r="213" spans="5:22">
      <c r="E213" s="2"/>
      <c r="G213">
        <v>21.3</v>
      </c>
      <c r="H213" s="2">
        <v>3.3703299999999998E-12</v>
      </c>
      <c r="I213" s="5">
        <f t="shared" si="29"/>
        <v>82.568842000000004</v>
      </c>
      <c r="J213" s="2">
        <f t="shared" si="31"/>
        <v>4.0409579215130081E+18</v>
      </c>
      <c r="K213" s="2">
        <f>J213*H213*1E-27*ARC_BR2_spectra_Lee!D$16</f>
        <v>3.5880262906691125E-9</v>
      </c>
      <c r="L213" s="2">
        <f t="shared" si="32"/>
        <v>82.247627000000008</v>
      </c>
      <c r="N213">
        <v>21.3</v>
      </c>
      <c r="O213" s="2">
        <v>5.7655700000000001E-27</v>
      </c>
      <c r="P213">
        <f t="shared" si="30"/>
        <v>82.568842000000004</v>
      </c>
      <c r="Q213" s="2">
        <f t="shared" si="33"/>
        <v>1.5567216038759455E+18</v>
      </c>
      <c r="R213" s="2">
        <f>Q213*O213*1E-27*ARC_BR2_spectra_Lee!D$16</f>
        <v>2.3645693947992238E-24</v>
      </c>
      <c r="S213" s="2">
        <f t="shared" si="34"/>
        <v>82.247627000000008</v>
      </c>
      <c r="U213" s="2">
        <f t="shared" si="35"/>
        <v>3.588026290669115E-9</v>
      </c>
      <c r="V213" s="2">
        <f t="shared" si="36"/>
        <v>82.247627000000008</v>
      </c>
    </row>
    <row r="214" spans="5:22">
      <c r="E214" s="2"/>
      <c r="G214">
        <v>21.4</v>
      </c>
      <c r="H214" s="2">
        <v>1.16953E-12</v>
      </c>
      <c r="I214" s="5">
        <f t="shared" si="29"/>
        <v>83.213687999999991</v>
      </c>
      <c r="J214" s="2">
        <f t="shared" si="31"/>
        <v>4.0561548368786703E+18</v>
      </c>
      <c r="K214" s="2">
        <f>J214*H214*1E-27*ARC_BR2_spectra_Lee!D$16</f>
        <v>1.2497546287193243E-9</v>
      </c>
      <c r="L214" s="2">
        <f t="shared" si="32"/>
        <v>82.891265000000004</v>
      </c>
      <c r="N214">
        <v>21.4</v>
      </c>
      <c r="O214" s="2">
        <v>8.7235799999999994E-28</v>
      </c>
      <c r="P214">
        <f t="shared" si="30"/>
        <v>83.213687999999991</v>
      </c>
      <c r="Q214" s="2">
        <f t="shared" si="33"/>
        <v>1.5625759995221005E+18</v>
      </c>
      <c r="R214" s="2">
        <f>Q214*O214*1E-27*ARC_BR2_spectra_Lee!D$16</f>
        <v>3.5911600401053495E-25</v>
      </c>
      <c r="S214" s="2">
        <f t="shared" si="34"/>
        <v>82.891265000000004</v>
      </c>
      <c r="U214" s="2">
        <f t="shared" si="35"/>
        <v>1.2497546287193247E-9</v>
      </c>
      <c r="V214" s="2">
        <f t="shared" si="36"/>
        <v>82.891265000000004</v>
      </c>
    </row>
    <row r="215" spans="5:22">
      <c r="E215" s="2"/>
      <c r="G215">
        <v>21.5</v>
      </c>
      <c r="H215" s="2">
        <v>3.9682999999999999E-13</v>
      </c>
      <c r="I215" s="5">
        <f t="shared" si="29"/>
        <v>83.860950000000017</v>
      </c>
      <c r="J215" s="2">
        <f t="shared" si="31"/>
        <v>4.0713517522445993E+18</v>
      </c>
      <c r="K215" s="2">
        <f>J215*H215*1E-27*ARC_BR2_spectra_Lee!D$16</f>
        <v>4.256395594527038E-10</v>
      </c>
      <c r="L215" s="2">
        <f t="shared" si="32"/>
        <v>83.537318999999997</v>
      </c>
      <c r="N215">
        <v>21.5</v>
      </c>
      <c r="O215" s="2">
        <v>1.28091E-28</v>
      </c>
      <c r="P215">
        <f t="shared" si="30"/>
        <v>83.860950000000017</v>
      </c>
      <c r="Q215" s="2">
        <f t="shared" si="33"/>
        <v>1.5684303951683584E+18</v>
      </c>
      <c r="R215" s="2">
        <f>Q215*O215*1E-27*ARC_BR2_spectra_Lee!D$16</f>
        <v>5.2927664246308664E-26</v>
      </c>
      <c r="S215" s="2">
        <f t="shared" si="34"/>
        <v>83.537318999999997</v>
      </c>
      <c r="U215" s="2">
        <f t="shared" si="35"/>
        <v>4.2563955945270385E-10</v>
      </c>
      <c r="V215" s="2">
        <f t="shared" si="36"/>
        <v>83.537318999999997</v>
      </c>
    </row>
    <row r="216" spans="5:22">
      <c r="E216" s="2"/>
      <c r="G216">
        <v>21.6</v>
      </c>
      <c r="H216" s="2">
        <v>1.3166099999999999E-13</v>
      </c>
      <c r="I216" s="5">
        <f t="shared" si="29"/>
        <v>84.510628000000011</v>
      </c>
      <c r="J216" s="2">
        <f t="shared" si="31"/>
        <v>4.0865486676100828E+18</v>
      </c>
      <c r="K216" s="2">
        <f>J216*H216*1E-27*ARC_BR2_spectra_Lee!D$16</f>
        <v>1.4174661192868396E-10</v>
      </c>
      <c r="L216" s="2">
        <f t="shared" si="32"/>
        <v>84.185789000000014</v>
      </c>
      <c r="N216">
        <v>21.6</v>
      </c>
      <c r="O216" s="2">
        <v>1.8252900000000001E-29</v>
      </c>
      <c r="P216">
        <f t="shared" si="30"/>
        <v>84.510628000000011</v>
      </c>
      <c r="Q216" s="2">
        <f t="shared" si="33"/>
        <v>1.574284790814444E+18</v>
      </c>
      <c r="R216" s="2">
        <f>Q216*O216*1E-27*ARC_BR2_spectra_Lee!D$16</f>
        <v>7.5703164941129418E-27</v>
      </c>
      <c r="S216" s="2">
        <f t="shared" si="34"/>
        <v>84.185789000000014</v>
      </c>
      <c r="U216" s="2">
        <f t="shared" si="35"/>
        <v>1.4174661192868396E-10</v>
      </c>
      <c r="V216" s="2">
        <f t="shared" si="36"/>
        <v>84.185789000000014</v>
      </c>
    </row>
    <row r="217" spans="5:22">
      <c r="G217">
        <v>21.7</v>
      </c>
      <c r="H217" s="2">
        <v>4.2712899999999997E-14</v>
      </c>
      <c r="I217" s="5">
        <f t="shared" si="29"/>
        <v>85.162722000000016</v>
      </c>
      <c r="J217" s="2">
        <f t="shared" si="31"/>
        <v>4.1017455829758336E+18</v>
      </c>
      <c r="K217" s="2">
        <f>J217*H217*1E-27*ARC_BR2_spectra_Lee!D$16</f>
        <v>4.615583799460582E-11</v>
      </c>
      <c r="L217" s="2">
        <f t="shared" si="32"/>
        <v>84.836675000000014</v>
      </c>
      <c r="N217">
        <v>21.7</v>
      </c>
      <c r="O217" s="2">
        <v>2.5241800000000001E-30</v>
      </c>
      <c r="P217">
        <f t="shared" si="30"/>
        <v>85.162722000000016</v>
      </c>
      <c r="Q217" s="2">
        <f t="shared" si="33"/>
        <v>1.5801391864606333E+18</v>
      </c>
      <c r="R217" s="2">
        <f>Q217*O217*1E-27*ARC_BR2_spectra_Lee!D$16</f>
        <v>1.050786602933442E-27</v>
      </c>
      <c r="S217" s="2">
        <f t="shared" si="34"/>
        <v>84.836675000000014</v>
      </c>
      <c r="U217" s="2">
        <f t="shared" si="35"/>
        <v>4.615583799460582E-11</v>
      </c>
      <c r="V217" s="2">
        <f t="shared" si="36"/>
        <v>84.836675000000014</v>
      </c>
    </row>
    <row r="218" spans="5:22">
      <c r="G218">
        <v>21.8</v>
      </c>
      <c r="H218" s="2">
        <v>1.3548900000000001E-14</v>
      </c>
      <c r="I218" s="5">
        <f t="shared" si="29"/>
        <v>85.817232000000004</v>
      </c>
      <c r="J218" s="2">
        <f t="shared" si="31"/>
        <v>4.1169424983414062E+18</v>
      </c>
      <c r="K218" s="2">
        <f>J218*H218*1E-27*ARC_BR2_spectra_Lee!D$16</f>
        <v>1.4695274433763571E-11</v>
      </c>
      <c r="L218" s="2">
        <f t="shared" si="32"/>
        <v>85.48997700000001</v>
      </c>
      <c r="N218">
        <v>21.8</v>
      </c>
      <c r="O218" s="2">
        <v>3.3875199999999999E-31</v>
      </c>
      <c r="P218">
        <f t="shared" si="30"/>
        <v>85.817232000000004</v>
      </c>
      <c r="Q218" s="2">
        <f t="shared" si="33"/>
        <v>1.5859935821067535E+18</v>
      </c>
      <c r="R218" s="2">
        <f>Q218*O218*1E-27*ARC_BR2_spectra_Lee!D$16</f>
        <v>1.4154096618195828E-28</v>
      </c>
      <c r="S218" s="2">
        <f t="shared" si="34"/>
        <v>85.48997700000001</v>
      </c>
      <c r="U218" s="2">
        <f t="shared" si="35"/>
        <v>1.4695274433763571E-11</v>
      </c>
      <c r="V218" s="2">
        <f t="shared" si="36"/>
        <v>85.48997700000001</v>
      </c>
    </row>
    <row r="219" spans="5:22">
      <c r="G219">
        <v>21.9</v>
      </c>
      <c r="H219" s="2">
        <v>4.2024299999999999E-15</v>
      </c>
      <c r="I219" s="5">
        <f t="shared" si="29"/>
        <v>86.474158000000003</v>
      </c>
      <c r="J219" s="2">
        <f t="shared" si="31"/>
        <v>4.1321394137071565E+18</v>
      </c>
      <c r="K219" s="2">
        <f>J219*H219*1E-27*ARC_BR2_spectra_Lee!D$16</f>
        <v>4.5748232133558415E-12</v>
      </c>
      <c r="L219" s="2">
        <f t="shared" si="32"/>
        <v>86.145695000000003</v>
      </c>
      <c r="N219">
        <v>21.9</v>
      </c>
      <c r="O219" s="2">
        <v>4.4118999999999999E-32</v>
      </c>
      <c r="P219">
        <f t="shared" si="30"/>
        <v>86.474158000000003</v>
      </c>
      <c r="Q219" s="2">
        <f t="shared" si="33"/>
        <v>1.5918479777529423E+18</v>
      </c>
      <c r="R219" s="2">
        <f>Q219*O219*1E-27*ARC_BR2_spectra_Lee!D$16</f>
        <v>1.8502316790431873E-29</v>
      </c>
      <c r="S219" s="2">
        <f t="shared" si="34"/>
        <v>86.145695000000003</v>
      </c>
      <c r="U219" s="2">
        <f t="shared" si="35"/>
        <v>4.5748232133558415E-12</v>
      </c>
      <c r="V219" s="2">
        <f t="shared" si="36"/>
        <v>86.145695000000003</v>
      </c>
    </row>
    <row r="220" spans="5:22">
      <c r="G220">
        <v>22</v>
      </c>
      <c r="H220" s="2">
        <v>1.2744400000000001E-15</v>
      </c>
      <c r="I220" s="5">
        <f t="shared" si="29"/>
        <v>87.133500000000012</v>
      </c>
      <c r="J220" s="2">
        <f t="shared" si="31"/>
        <v>4.1473363290729083E+18</v>
      </c>
      <c r="K220" s="2">
        <f>J220*H220*1E-27*ARC_BR2_spectra_Lee!D$16</f>
        <v>1.3924753381544023E-12</v>
      </c>
      <c r="L220" s="2">
        <f t="shared" si="32"/>
        <v>86.803829000000007</v>
      </c>
      <c r="N220">
        <v>22</v>
      </c>
      <c r="O220" s="2">
        <v>5.57588E-33</v>
      </c>
      <c r="P220">
        <f t="shared" si="30"/>
        <v>87.133500000000012</v>
      </c>
      <c r="Q220" s="2">
        <f t="shared" si="33"/>
        <v>1.5977023733991316E+18</v>
      </c>
      <c r="R220" s="2">
        <f>Q220*O220*1E-27*ARC_BR2_spectra_Lee!D$16</f>
        <v>2.3469733666325301E-30</v>
      </c>
      <c r="S220" s="2">
        <f t="shared" si="34"/>
        <v>86.803829000000007</v>
      </c>
      <c r="U220" s="2">
        <f t="shared" si="35"/>
        <v>1.3924753381544023E-12</v>
      </c>
      <c r="V220" s="2">
        <f t="shared" si="36"/>
        <v>86.803829000000007</v>
      </c>
    </row>
    <row r="221" spans="5:22">
      <c r="G221">
        <v>22.1</v>
      </c>
      <c r="H221" s="2">
        <v>3.7789300000000002E-16</v>
      </c>
      <c r="I221" s="5">
        <f t="shared" si="29"/>
        <v>87.795258000000018</v>
      </c>
      <c r="J221" s="2">
        <f t="shared" si="31"/>
        <v>4.162533244438569E+18</v>
      </c>
      <c r="K221" s="2">
        <f>J221*H221*1E-27*ARC_BR2_spectra_Lee!D$16</f>
        <v>4.1440541779035763E-13</v>
      </c>
      <c r="L221" s="2">
        <f t="shared" si="32"/>
        <v>87.464379000000008</v>
      </c>
      <c r="N221">
        <v>22.1</v>
      </c>
      <c r="O221" s="2">
        <v>6.8384499999999996E-34</v>
      </c>
      <c r="P221">
        <f t="shared" si="30"/>
        <v>87.795258000000018</v>
      </c>
      <c r="Q221" s="2">
        <f t="shared" si="33"/>
        <v>1.6035567690452859E+18</v>
      </c>
      <c r="R221" s="2">
        <f>Q221*O221*1E-27*ARC_BR2_spectra_Lee!D$16</f>
        <v>2.8889556686454345E-31</v>
      </c>
      <c r="S221" s="2">
        <f t="shared" si="34"/>
        <v>87.464379000000008</v>
      </c>
      <c r="U221" s="2">
        <f t="shared" si="35"/>
        <v>4.1440541779035763E-13</v>
      </c>
      <c r="V221" s="2">
        <f t="shared" si="36"/>
        <v>87.464379000000008</v>
      </c>
    </row>
    <row r="222" spans="5:22">
      <c r="G222">
        <v>22.2</v>
      </c>
      <c r="H222" s="2">
        <v>1.0955899999999999E-16</v>
      </c>
      <c r="I222" s="5">
        <f t="shared" si="29"/>
        <v>88.459432000000007</v>
      </c>
      <c r="J222" s="2">
        <f t="shared" si="31"/>
        <v>4.1777301598041416E+18</v>
      </c>
      <c r="K222" s="2">
        <f>J222*H222*1E-27*ARC_BR2_spectra_Lee!D$16</f>
        <v>1.2058333950154478E-13</v>
      </c>
      <c r="L222" s="2">
        <f t="shared" si="32"/>
        <v>88.12734500000002</v>
      </c>
      <c r="N222">
        <v>22.2</v>
      </c>
      <c r="O222" s="2">
        <v>8.1387000000000005E-35</v>
      </c>
      <c r="P222">
        <f t="shared" si="30"/>
        <v>88.459432000000007</v>
      </c>
      <c r="Q222" s="2">
        <f t="shared" si="33"/>
        <v>1.6094111646914061E+18</v>
      </c>
      <c r="R222" s="2">
        <f>Q222*O222*1E-27*ARC_BR2_spectra_Lee!D$16</f>
        <v>3.4508089229140401E-32</v>
      </c>
      <c r="S222" s="2">
        <f t="shared" si="34"/>
        <v>88.12734500000002</v>
      </c>
      <c r="U222" s="2">
        <f t="shared" si="35"/>
        <v>1.2058333950154478E-13</v>
      </c>
      <c r="V222" s="2">
        <f t="shared" si="36"/>
        <v>88.12734500000002</v>
      </c>
    </row>
    <row r="223" spans="5:22">
      <c r="G223">
        <v>22.3</v>
      </c>
      <c r="H223" s="2">
        <v>3.10563E-17</v>
      </c>
      <c r="I223" s="5">
        <f t="shared" si="29"/>
        <v>89.12602200000002</v>
      </c>
      <c r="J223" s="2">
        <f t="shared" si="31"/>
        <v>4.192927075169982E+18</v>
      </c>
      <c r="K223" s="2">
        <f>J223*H223*1E-27*ARC_BR2_spectra_Lee!D$16</f>
        <v>3.4305668342996726E-14</v>
      </c>
      <c r="L223" s="2">
        <f t="shared" si="32"/>
        <v>88.792727000000014</v>
      </c>
      <c r="N223">
        <v>22.3</v>
      </c>
      <c r="O223" s="2">
        <v>9.3993199999999994E-36</v>
      </c>
      <c r="P223">
        <f t="shared" si="30"/>
        <v>89.12602200000002</v>
      </c>
      <c r="Q223" s="2">
        <f t="shared" si="33"/>
        <v>1.6152655603376294E+18</v>
      </c>
      <c r="R223" s="2">
        <f>Q223*O223*1E-27*ARC_BR2_spectra_Lee!D$16</f>
        <v>3.9998087961819981E-33</v>
      </c>
      <c r="S223" s="2">
        <f t="shared" si="34"/>
        <v>88.792727000000014</v>
      </c>
      <c r="U223" s="2">
        <f t="shared" si="35"/>
        <v>3.4305668342996726E-14</v>
      </c>
      <c r="V223" s="2">
        <f t="shared" si="36"/>
        <v>88.792727000000014</v>
      </c>
    </row>
    <row r="224" spans="5:22">
      <c r="G224">
        <v>22.4</v>
      </c>
      <c r="H224" s="2">
        <v>8.6076600000000003E-18</v>
      </c>
      <c r="I224" s="5">
        <f t="shared" si="29"/>
        <v>89.795028000000002</v>
      </c>
      <c r="J224" s="2">
        <f t="shared" si="31"/>
        <v>4.2081239905354655E+18</v>
      </c>
      <c r="K224" s="2">
        <f>J224*H224*1E-27*ARC_BR2_spectra_Lee!D$16</f>
        <v>9.5427268783089577E-15</v>
      </c>
      <c r="L224" s="2">
        <f t="shared" si="32"/>
        <v>89.460525000000018</v>
      </c>
      <c r="N224">
        <v>22.4</v>
      </c>
      <c r="O224" s="2">
        <v>1.0534200000000001E-36</v>
      </c>
      <c r="P224">
        <f t="shared" si="30"/>
        <v>89.795028000000002</v>
      </c>
      <c r="Q224" s="2">
        <f t="shared" si="33"/>
        <v>1.6211199559837156E+18</v>
      </c>
      <c r="R224" s="2">
        <f>Q224*O224*1E-27*ARC_BR2_spectra_Lee!D$16</f>
        <v>4.4989956557140041E-34</v>
      </c>
      <c r="S224" s="2">
        <f t="shared" si="34"/>
        <v>89.460525000000018</v>
      </c>
      <c r="U224" s="2">
        <f t="shared" si="35"/>
        <v>9.5427268783089577E-15</v>
      </c>
      <c r="V224" s="2">
        <f t="shared" si="36"/>
        <v>89.460525000000018</v>
      </c>
    </row>
    <row r="225" spans="7:22">
      <c r="G225">
        <v>22.5</v>
      </c>
      <c r="H225" s="2">
        <v>2.33255E-18</v>
      </c>
      <c r="I225" s="5">
        <f t="shared" si="29"/>
        <v>90.466450000000009</v>
      </c>
      <c r="J225" s="2">
        <f t="shared" si="31"/>
        <v>4.2233209059013053E+18</v>
      </c>
      <c r="K225" s="2">
        <f>J225*H225*1E-27*ARC_BR2_spectra_Lee!D$16</f>
        <v>2.5952781267662526E-15</v>
      </c>
      <c r="L225" s="2">
        <f t="shared" si="32"/>
        <v>90.130739000000005</v>
      </c>
      <c r="N225">
        <v>22.5</v>
      </c>
      <c r="O225" s="2">
        <v>1.14558E-37</v>
      </c>
      <c r="P225">
        <f t="shared" si="30"/>
        <v>90.466450000000009</v>
      </c>
      <c r="Q225" s="2">
        <f t="shared" si="33"/>
        <v>1.6269743516299389E+18</v>
      </c>
      <c r="R225" s="2">
        <f>Q225*O225*1E-27*ARC_BR2_spectra_Lee!D$16</f>
        <v>4.9102656875237351E-35</v>
      </c>
      <c r="S225" s="2">
        <f t="shared" si="34"/>
        <v>90.130739000000005</v>
      </c>
      <c r="U225" s="2">
        <f t="shared" si="35"/>
        <v>2.5952781267662526E-15</v>
      </c>
      <c r="V225" s="2">
        <f t="shared" si="36"/>
        <v>90.130739000000005</v>
      </c>
    </row>
    <row r="226" spans="7:22">
      <c r="G226">
        <v>22.6</v>
      </c>
      <c r="H226" s="2">
        <v>6.1801200000000002E-19</v>
      </c>
      <c r="I226" s="5">
        <f t="shared" si="29"/>
        <v>91.140288000000012</v>
      </c>
      <c r="J226" s="2">
        <f t="shared" si="31"/>
        <v>4.238517821266967E+18</v>
      </c>
      <c r="K226" s="2">
        <f>J226*H226*1E-27*ARC_BR2_spectra_Lee!D$16</f>
        <v>6.9009643480009009E-16</v>
      </c>
      <c r="L226" s="2">
        <f t="shared" si="32"/>
        <v>90.803369000000004</v>
      </c>
      <c r="N226">
        <v>22.6</v>
      </c>
      <c r="O226" s="2">
        <v>1.2088799999999999E-38</v>
      </c>
      <c r="P226">
        <f t="shared" si="30"/>
        <v>91.140288000000012</v>
      </c>
      <c r="Q226" s="2">
        <f t="shared" si="33"/>
        <v>1.6328287472760937E+18</v>
      </c>
      <c r="R226" s="2">
        <f>Q226*O226*1E-27*ARC_BR2_spectra_Lee!D$16</f>
        <v>5.2002316807468321E-36</v>
      </c>
      <c r="S226" s="2">
        <f t="shared" si="34"/>
        <v>90.803369000000004</v>
      </c>
      <c r="U226" s="2">
        <f t="shared" si="35"/>
        <v>6.9009643480009009E-16</v>
      </c>
      <c r="V226" s="2">
        <f t="shared" si="36"/>
        <v>90.803369000000004</v>
      </c>
    </row>
    <row r="227" spans="7:22">
      <c r="G227">
        <v>22.7</v>
      </c>
      <c r="H227" s="2">
        <v>1.60095E-19</v>
      </c>
      <c r="I227" s="5">
        <f t="shared" si="29"/>
        <v>91.816541999999998</v>
      </c>
      <c r="J227" s="2">
        <f t="shared" si="31"/>
        <v>4.2537147366325396E+18</v>
      </c>
      <c r="K227" s="2">
        <f>J227*H227*1E-27*ARC_BR2_spectra_Lee!D$16</f>
        <v>1.7940931688691889E-16</v>
      </c>
      <c r="L227" s="2">
        <f t="shared" si="32"/>
        <v>91.478415000000012</v>
      </c>
      <c r="N227">
        <v>22.7</v>
      </c>
      <c r="O227" s="2">
        <v>1.2378699999999999E-39</v>
      </c>
      <c r="P227">
        <f t="shared" si="30"/>
        <v>91.816541999999998</v>
      </c>
      <c r="Q227" s="2">
        <f t="shared" si="33"/>
        <v>1.6386831429222139E+18</v>
      </c>
      <c r="R227" s="2">
        <f>Q227*O227*1E-27*ARC_BR2_spectra_Lee!D$16</f>
        <v>5.3440299856659779E-37</v>
      </c>
      <c r="S227" s="2">
        <f t="shared" si="34"/>
        <v>91.478415000000012</v>
      </c>
      <c r="U227" s="2">
        <f t="shared" si="35"/>
        <v>1.7940931688691889E-16</v>
      </c>
      <c r="V227" s="2">
        <f t="shared" si="36"/>
        <v>91.478415000000012</v>
      </c>
    </row>
    <row r="228" spans="7:22">
      <c r="G228">
        <v>22.8</v>
      </c>
      <c r="H228" s="2">
        <v>4.0548900000000001E-20</v>
      </c>
      <c r="I228" s="5">
        <f t="shared" si="29"/>
        <v>92.495212000000009</v>
      </c>
      <c r="J228" s="2">
        <f t="shared" si="31"/>
        <v>4.26891165199838E+18</v>
      </c>
      <c r="K228" s="2">
        <f>J228*H228*1E-27*ARC_BR2_spectra_Lee!D$16</f>
        <v>4.5603177745470845E-17</v>
      </c>
      <c r="L228" s="2">
        <f t="shared" si="32"/>
        <v>92.155877000000004</v>
      </c>
      <c r="N228">
        <v>22.8</v>
      </c>
      <c r="O228" s="2">
        <v>1.2299600000000001E-40</v>
      </c>
      <c r="P228">
        <f t="shared" si="30"/>
        <v>92.495212000000009</v>
      </c>
      <c r="Q228" s="2">
        <f t="shared" si="33"/>
        <v>1.6445375385684372E+18</v>
      </c>
      <c r="R228" s="2">
        <f>Q228*O228*1E-27*ARC_BR2_spectra_Lee!D$16</f>
        <v>5.3288517882867638E-38</v>
      </c>
      <c r="S228" s="2">
        <f t="shared" si="34"/>
        <v>92.155877000000004</v>
      </c>
      <c r="U228" s="2">
        <f t="shared" si="35"/>
        <v>4.5603177745470845E-17</v>
      </c>
      <c r="V228" s="2">
        <f t="shared" si="36"/>
        <v>92.155877000000004</v>
      </c>
    </row>
    <row r="229" spans="7:22">
      <c r="G229">
        <v>22.9</v>
      </c>
      <c r="H229" s="2">
        <v>1.00417E-20</v>
      </c>
      <c r="I229" s="5">
        <f t="shared" si="29"/>
        <v>93.176298000000003</v>
      </c>
      <c r="J229" s="2">
        <f t="shared" si="31"/>
        <v>4.2841085673639521E+18</v>
      </c>
      <c r="K229" s="2">
        <f>J229*H229*1E-27*ARC_BR2_spectra_Lee!D$16</f>
        <v>1.1333565866979938E-17</v>
      </c>
      <c r="L229" s="2">
        <f t="shared" si="32"/>
        <v>92.835755000000006</v>
      </c>
      <c r="N229">
        <v>22.9</v>
      </c>
      <c r="O229" s="2">
        <v>1.1859200000000001E-41</v>
      </c>
      <c r="P229">
        <f t="shared" si="30"/>
        <v>93.176298000000003</v>
      </c>
      <c r="Q229" s="2">
        <f t="shared" si="33"/>
        <v>1.6503919342145574E+18</v>
      </c>
      <c r="R229" s="2">
        <f>Q229*O229*1E-27*ARC_BR2_spectra_Lee!D$16</f>
        <v>5.1563376474434227E-39</v>
      </c>
      <c r="S229" s="2">
        <f t="shared" si="34"/>
        <v>92.835755000000006</v>
      </c>
      <c r="U229" s="2">
        <f t="shared" si="35"/>
        <v>1.1333565866979938E-17</v>
      </c>
      <c r="V229" s="2">
        <f t="shared" si="36"/>
        <v>92.835755000000006</v>
      </c>
    </row>
    <row r="230" spans="7:22">
      <c r="G230">
        <v>23</v>
      </c>
      <c r="H230" s="2">
        <v>2.4312899999999999E-21</v>
      </c>
      <c r="I230" s="5">
        <f t="shared" si="29"/>
        <v>93.859800000000007</v>
      </c>
      <c r="J230" s="2">
        <f t="shared" si="31"/>
        <v>4.2993054827297024E+18</v>
      </c>
      <c r="K230" s="2">
        <f>J230*H230*1E-27*ARC_BR2_spectra_Lee!D$16</f>
        <v>2.7538097337644196E-18</v>
      </c>
      <c r="L230" s="2">
        <f t="shared" si="32"/>
        <v>93.518049000000005</v>
      </c>
      <c r="N230">
        <v>23</v>
      </c>
      <c r="O230" s="2">
        <v>1.1084300000000001E-42</v>
      </c>
      <c r="P230">
        <f t="shared" si="30"/>
        <v>93.859800000000007</v>
      </c>
      <c r="Q230" s="2">
        <f t="shared" si="33"/>
        <v>1.6562463298607465E+18</v>
      </c>
      <c r="R230" s="2">
        <f>Q230*O230*1E-27*ARC_BR2_spectra_Lee!D$16</f>
        <v>4.8365096964116614E-40</v>
      </c>
      <c r="S230" s="2">
        <f t="shared" si="34"/>
        <v>93.518049000000005</v>
      </c>
      <c r="U230" s="2">
        <f t="shared" si="35"/>
        <v>2.7538097337644196E-18</v>
      </c>
      <c r="V230" s="2">
        <f t="shared" si="36"/>
        <v>93.518049000000005</v>
      </c>
    </row>
    <row r="231" spans="7:22">
      <c r="G231">
        <v>23.1</v>
      </c>
      <c r="H231" s="2">
        <v>5.7554799999999999E-22</v>
      </c>
      <c r="I231" s="5">
        <f t="shared" si="29"/>
        <v>94.545718000000008</v>
      </c>
      <c r="J231" s="2">
        <f t="shared" si="31"/>
        <v>4.3145023980953646E+18</v>
      </c>
      <c r="K231" s="2">
        <f>J231*H231*1E-27*ARC_BR2_spectra_Lee!D$16</f>
        <v>6.5420088322868361E-19</v>
      </c>
      <c r="L231" s="2">
        <f t="shared" si="32"/>
        <v>94.202759000000015</v>
      </c>
      <c r="N231">
        <v>23.1</v>
      </c>
      <c r="O231" s="2">
        <v>9.9492200000000005E-44</v>
      </c>
      <c r="P231">
        <f t="shared" si="30"/>
        <v>94.545718000000008</v>
      </c>
      <c r="Q231" s="2">
        <f t="shared" si="33"/>
        <v>1.662100725506901E+18</v>
      </c>
      <c r="R231" s="2">
        <f>Q231*O231*1E-27*ARC_BR2_spectra_Lee!D$16</f>
        <v>4.3565754074433182E-41</v>
      </c>
      <c r="S231" s="2">
        <f t="shared" si="34"/>
        <v>94.202759000000015</v>
      </c>
      <c r="U231" s="2">
        <f t="shared" si="35"/>
        <v>6.5420088322868361E-19</v>
      </c>
      <c r="V231" s="2">
        <f t="shared" si="36"/>
        <v>94.202759000000015</v>
      </c>
    </row>
    <row r="232" spans="7:22">
      <c r="G232">
        <v>23.2</v>
      </c>
      <c r="H232" s="2">
        <v>1.3321000000000001E-22</v>
      </c>
      <c r="I232" s="5">
        <f t="shared" si="29"/>
        <v>95.23405200000002</v>
      </c>
      <c r="J232" s="2">
        <f t="shared" si="31"/>
        <v>4.3296993134611154E+18</v>
      </c>
      <c r="K232" s="2">
        <f>J232*H232*1E-27*ARC_BR2_spectra_Lee!D$16</f>
        <v>1.5194745394283279E-19</v>
      </c>
      <c r="L232" s="2">
        <f t="shared" si="32"/>
        <v>94.889885000000021</v>
      </c>
      <c r="N232">
        <v>23.2</v>
      </c>
      <c r="O232" s="2">
        <v>8.4077900000000001E-45</v>
      </c>
      <c r="P232">
        <f t="shared" si="30"/>
        <v>95.23405200000002</v>
      </c>
      <c r="Q232" s="2">
        <f t="shared" si="33"/>
        <v>1.66795512115309E+18</v>
      </c>
      <c r="R232" s="2">
        <f>Q232*O232*1E-27*ARC_BR2_spectra_Lee!D$16</f>
        <v>3.6945800369661629E-42</v>
      </c>
      <c r="S232" s="2">
        <f t="shared" si="34"/>
        <v>94.889885000000021</v>
      </c>
      <c r="U232" s="2">
        <f t="shared" si="35"/>
        <v>1.5194745394283279E-19</v>
      </c>
      <c r="V232" s="2">
        <f t="shared" si="36"/>
        <v>94.889885000000021</v>
      </c>
    </row>
    <row r="233" spans="7:22">
      <c r="G233">
        <v>23.3</v>
      </c>
      <c r="H233" s="2">
        <v>3.0145499999999999E-23</v>
      </c>
      <c r="I233" s="5">
        <f t="shared" si="29"/>
        <v>95.924802000000014</v>
      </c>
      <c r="J233" s="2">
        <f t="shared" si="31"/>
        <v>4.344896228826688E+18</v>
      </c>
      <c r="K233" s="2">
        <f>J233*H233*1E-27*ARC_BR2_spectra_Lee!D$16</f>
        <v>3.4506488189780419E-20</v>
      </c>
      <c r="L233" s="2">
        <f t="shared" si="32"/>
        <v>95.57942700000001</v>
      </c>
      <c r="N233">
        <v>23.3</v>
      </c>
      <c r="O233" s="2">
        <v>0</v>
      </c>
      <c r="P233">
        <f t="shared" si="30"/>
        <v>95.924802000000014</v>
      </c>
      <c r="Q233" s="2">
        <f t="shared" si="33"/>
        <v>1.6738095167992105E+18</v>
      </c>
      <c r="R233" s="2">
        <f>Q233*O233*1E-27*ARC_BR2_spectra_Lee!D$16</f>
        <v>0</v>
      </c>
      <c r="S233" s="2">
        <f t="shared" si="34"/>
        <v>95.57942700000001</v>
      </c>
      <c r="U233" s="2">
        <f t="shared" si="35"/>
        <v>3.4506488189780419E-20</v>
      </c>
      <c r="V233" s="2">
        <f t="shared" si="36"/>
        <v>95.57942700000001</v>
      </c>
    </row>
    <row r="234" spans="7:22">
      <c r="G234">
        <v>23.4</v>
      </c>
      <c r="H234" s="2">
        <v>6.6697000000000007E-24</v>
      </c>
      <c r="I234" s="5">
        <f t="shared" si="29"/>
        <v>96.617968000000005</v>
      </c>
      <c r="J234" s="2">
        <f t="shared" si="31"/>
        <v>4.3600931441923502E+18</v>
      </c>
      <c r="K234" s="2">
        <f>J234*H234*1E-27*ARC_BR2_spectra_Lee!D$16</f>
        <v>7.6612728462896024E-21</v>
      </c>
      <c r="L234" s="2">
        <f t="shared" si="32"/>
        <v>96.271385000000009</v>
      </c>
      <c r="N234">
        <v>23.4</v>
      </c>
      <c r="O234" s="2">
        <v>0</v>
      </c>
      <c r="P234">
        <f t="shared" si="30"/>
        <v>96.617968000000005</v>
      </c>
      <c r="Q234" s="2">
        <f t="shared" si="33"/>
        <v>1.6796639124453652E+18</v>
      </c>
      <c r="R234" s="2">
        <f>Q234*O234*1E-27*ARC_BR2_spectra_Lee!D$16</f>
        <v>0</v>
      </c>
      <c r="S234" s="2">
        <f t="shared" si="34"/>
        <v>96.271385000000009</v>
      </c>
      <c r="U234" s="2">
        <f t="shared" si="35"/>
        <v>7.6612728462896024E-21</v>
      </c>
      <c r="V234" s="2">
        <f t="shared" si="36"/>
        <v>96.271385000000009</v>
      </c>
    </row>
    <row r="235" spans="7:22">
      <c r="G235">
        <v>23.5</v>
      </c>
      <c r="H235" s="2">
        <v>1.44279E-24</v>
      </c>
      <c r="I235" s="5">
        <f t="shared" si="29"/>
        <v>97.313550000000006</v>
      </c>
      <c r="J235" s="2">
        <f t="shared" si="31"/>
        <v>4.375290059558101E+18</v>
      </c>
      <c r="K235" s="2">
        <f>J235*H235*1E-27*ARC_BR2_spectra_Lee!D$16</f>
        <v>1.6630635141280075E-21</v>
      </c>
      <c r="L235" s="2">
        <f t="shared" si="32"/>
        <v>96.965759000000006</v>
      </c>
      <c r="N235">
        <v>23.5</v>
      </c>
      <c r="O235" s="2">
        <v>0</v>
      </c>
      <c r="P235">
        <f t="shared" si="30"/>
        <v>97.313550000000006</v>
      </c>
      <c r="Q235" s="2">
        <f t="shared" si="33"/>
        <v>1.6855183080915543E+18</v>
      </c>
      <c r="R235" s="2">
        <f>Q235*O235*1E-27*ARC_BR2_spectra_Lee!D$16</f>
        <v>0</v>
      </c>
      <c r="S235" s="2">
        <f t="shared" si="34"/>
        <v>96.965759000000006</v>
      </c>
      <c r="U235" s="2">
        <f t="shared" si="35"/>
        <v>1.6630635141280075E-21</v>
      </c>
      <c r="V235" s="2">
        <f t="shared" si="36"/>
        <v>96.965759000000006</v>
      </c>
    </row>
    <row r="236" spans="7:22">
      <c r="G236">
        <v>23.6</v>
      </c>
      <c r="H236" s="2">
        <v>3.05148E-25</v>
      </c>
      <c r="I236" s="5">
        <f t="shared" si="29"/>
        <v>98.011548000000019</v>
      </c>
      <c r="J236" s="2">
        <f t="shared" si="31"/>
        <v>4.3904869749238518E+18</v>
      </c>
      <c r="K236" s="2">
        <f>J236*H236*1E-27*ARC_BR2_spectra_Lee!D$16</f>
        <v>3.5295723065159733E-22</v>
      </c>
      <c r="L236" s="2">
        <f t="shared" si="32"/>
        <v>97.662549000000013</v>
      </c>
    </row>
    <row r="237" spans="7:22">
      <c r="G237">
        <v>23.7</v>
      </c>
      <c r="H237" s="2">
        <v>6.3100100000000003E-26</v>
      </c>
      <c r="I237" s="5">
        <f t="shared" si="29"/>
        <v>98.711961999999986</v>
      </c>
      <c r="J237" s="2">
        <f t="shared" si="31"/>
        <v>4.4056838902892447E+18</v>
      </c>
      <c r="K237" s="2">
        <f>J237*H237*1E-27*ARC_BR2_spectra_Lee!D$16</f>
        <v>7.3238972525961587E-23</v>
      </c>
      <c r="L237" s="2">
        <f t="shared" si="32"/>
        <v>98.361755000000002</v>
      </c>
    </row>
    <row r="238" spans="7:22">
      <c r="G238">
        <v>23.8</v>
      </c>
      <c r="H238" s="2">
        <v>1.2757899999999999E-26</v>
      </c>
      <c r="I238" s="5">
        <f t="shared" si="29"/>
        <v>99.41479200000002</v>
      </c>
      <c r="J238" s="2">
        <f t="shared" si="31"/>
        <v>4.4208808056553539E+18</v>
      </c>
      <c r="K238" s="2">
        <f>J238*H238*1E-27*ARC_BR2_spectra_Lee!D$16</f>
        <v>1.4858906905929531E-23</v>
      </c>
      <c r="L238" s="2">
        <f t="shared" si="32"/>
        <v>99.063377000000003</v>
      </c>
    </row>
    <row r="239" spans="7:22">
      <c r="G239">
        <v>23.9</v>
      </c>
      <c r="H239" s="2">
        <v>2.5218600000000001E-27</v>
      </c>
      <c r="I239" s="5">
        <f t="shared" si="29"/>
        <v>100.12003800000001</v>
      </c>
      <c r="J239" s="2">
        <f t="shared" si="31"/>
        <v>4.4360777210207468E+18</v>
      </c>
      <c r="K239" s="2">
        <f>J239*H239*1E-27*ARC_BR2_spectra_Lee!D$16</f>
        <v>2.9472636108827542E-24</v>
      </c>
      <c r="L239" s="2">
        <f t="shared" si="32"/>
        <v>99.767415000000014</v>
      </c>
    </row>
    <row r="240" spans="7:22">
      <c r="G240">
        <v>24</v>
      </c>
      <c r="H240" s="2">
        <v>4.8738999999999998E-28</v>
      </c>
      <c r="I240" s="5">
        <f t="shared" si="29"/>
        <v>100.82770000000001</v>
      </c>
      <c r="J240" s="2">
        <f t="shared" si="31"/>
        <v>4.451274636386498E+18</v>
      </c>
      <c r="K240" s="2">
        <f>J240*H240*1E-27*ARC_BR2_spectra_Lee!D$16</f>
        <v>5.7155741978043393E-25</v>
      </c>
      <c r="L240" s="2">
        <f t="shared" si="32"/>
        <v>100.47386900000001</v>
      </c>
    </row>
    <row r="241" spans="7:12">
      <c r="G241">
        <v>24.1</v>
      </c>
      <c r="H241" s="2">
        <v>9.20967E-29</v>
      </c>
      <c r="I241" s="5">
        <f t="shared" si="29"/>
        <v>101.53777800000002</v>
      </c>
      <c r="J241" s="2">
        <f t="shared" si="31"/>
        <v>4.4664715517522493E+18</v>
      </c>
      <c r="K241" s="2">
        <f>J241*H241*1E-27*ARC_BR2_spectra_Lee!D$16</f>
        <v>1.0836960823701708E-25</v>
      </c>
      <c r="L241" s="2">
        <f t="shared" si="32"/>
        <v>101.18273900000001</v>
      </c>
    </row>
    <row r="242" spans="7:12">
      <c r="G242">
        <v>24.2</v>
      </c>
      <c r="H242" s="2">
        <v>1.7014599999999999E-29</v>
      </c>
      <c r="I242" s="5">
        <f t="shared" si="29"/>
        <v>102.25027200000001</v>
      </c>
      <c r="J242" s="2">
        <f t="shared" si="31"/>
        <v>4.481668467117822E+18</v>
      </c>
      <c r="K242" s="2">
        <f>J242*H242*1E-27*ARC_BR2_spectra_Lee!D$16</f>
        <v>2.0089093136917619E-26</v>
      </c>
      <c r="L242" s="2">
        <f t="shared" si="32"/>
        <v>101.89402500000001</v>
      </c>
    </row>
    <row r="243" spans="7:12">
      <c r="G243">
        <v>24.3</v>
      </c>
      <c r="H243" s="2">
        <v>3.07346E-30</v>
      </c>
      <c r="I243" s="5">
        <f t="shared" si="29"/>
        <v>102.96518200000001</v>
      </c>
      <c r="J243" s="2">
        <f t="shared" si="31"/>
        <v>4.4968653824835727E+18</v>
      </c>
      <c r="K243" s="2">
        <f>J243*H243*1E-27*ARC_BR2_spectra_Lee!D$16</f>
        <v>3.6411310855514673E-27</v>
      </c>
      <c r="L243" s="2">
        <f t="shared" si="32"/>
        <v>102.60772700000001</v>
      </c>
    </row>
    <row r="244" spans="7:12">
      <c r="G244">
        <v>24.4</v>
      </c>
      <c r="H244" s="2">
        <v>5.4278299999999998E-31</v>
      </c>
      <c r="I244" s="5">
        <f t="shared" si="29"/>
        <v>103.682508</v>
      </c>
      <c r="J244" s="2">
        <f t="shared" si="31"/>
        <v>4.5120622978491448E+18</v>
      </c>
      <c r="K244" s="2">
        <f>J244*H244*1E-27*ARC_BR2_spectra_Lee!D$16</f>
        <v>6.4520865823401815E-28</v>
      </c>
      <c r="L244" s="2">
        <f t="shared" si="32"/>
        <v>103.32384500000001</v>
      </c>
    </row>
    <row r="245" spans="7:12">
      <c r="G245">
        <v>24.5</v>
      </c>
      <c r="H245" s="2">
        <v>9.3721800000000005E-32</v>
      </c>
      <c r="I245" s="5">
        <f t="shared" si="29"/>
        <v>104.40225</v>
      </c>
      <c r="J245" s="2">
        <f t="shared" si="31"/>
        <v>4.5272592132148956E+18</v>
      </c>
      <c r="K245" s="2">
        <f>J245*H245*1E-27*ARC_BR2_spectra_Lee!D$16</f>
        <v>1.1178276412344014E-28</v>
      </c>
      <c r="L245" s="2">
        <f t="shared" si="32"/>
        <v>104.042379</v>
      </c>
    </row>
    <row r="246" spans="7:12">
      <c r="G246">
        <v>24.6</v>
      </c>
      <c r="H246" s="2">
        <v>1.5822100000000001E-32</v>
      </c>
      <c r="I246" s="5">
        <f t="shared" si="29"/>
        <v>105.12440800000003</v>
      </c>
      <c r="J246" s="2">
        <f t="shared" si="31"/>
        <v>4.5424561285808261E+18</v>
      </c>
      <c r="K246" s="2">
        <f>J246*H246*1E-27*ARC_BR2_spectra_Lee!D$16</f>
        <v>1.8934495100739371E-29</v>
      </c>
      <c r="L246" s="2">
        <f t="shared" si="32"/>
        <v>104.76332900000001</v>
      </c>
    </row>
    <row r="247" spans="7:12">
      <c r="G247">
        <v>24.7</v>
      </c>
      <c r="H247" s="2">
        <v>2.61155E-33</v>
      </c>
      <c r="I247" s="5">
        <f t="shared" si="29"/>
        <v>105.84898199999999</v>
      </c>
      <c r="J247" s="2">
        <f t="shared" si="31"/>
        <v>4.5576530439460403E+18</v>
      </c>
      <c r="K247" s="2">
        <f>J247*H247*1E-27*ARC_BR2_spectra_Lee!D$16</f>
        <v>3.135728609697881E-30</v>
      </c>
      <c r="L247" s="2">
        <f t="shared" si="32"/>
        <v>105.48669500000001</v>
      </c>
    </row>
    <row r="248" spans="7:12">
      <c r="G248">
        <v>24.8</v>
      </c>
      <c r="H248" s="2">
        <v>4.2146300000000003E-34</v>
      </c>
      <c r="I248" s="5">
        <f t="shared" si="29"/>
        <v>106.57597200000002</v>
      </c>
      <c r="J248" s="2">
        <f t="shared" si="31"/>
        <v>4.5728499593121495E+18</v>
      </c>
      <c r="K248" s="2">
        <f>J248*H248*1E-27*ARC_BR2_spectra_Lee!D$16</f>
        <v>5.0774454750452031E-31</v>
      </c>
      <c r="L248" s="2">
        <f t="shared" si="32"/>
        <v>106.21247700000001</v>
      </c>
    </row>
    <row r="249" spans="7:12">
      <c r="G249">
        <v>24.9</v>
      </c>
      <c r="H249" s="2">
        <v>6.6499199999999995E-35</v>
      </c>
      <c r="I249" s="5">
        <f t="shared" si="29"/>
        <v>107.305378</v>
      </c>
      <c r="J249" s="2">
        <f t="shared" si="31"/>
        <v>4.5880468746775424E+18</v>
      </c>
      <c r="K249" s="2">
        <f>J249*H249*1E-27*ARC_BR2_spectra_Lee!D$16</f>
        <v>8.037909818121699E-32</v>
      </c>
      <c r="L249" s="2">
        <f t="shared" si="32"/>
        <v>106.94067500000001</v>
      </c>
    </row>
    <row r="250" spans="7:12">
      <c r="G250">
        <v>25</v>
      </c>
      <c r="H250" s="2">
        <v>1.0258500000000001E-35</v>
      </c>
      <c r="I250" s="5">
        <f t="shared" si="29"/>
        <v>108.0372</v>
      </c>
      <c r="J250" s="2">
        <f t="shared" si="31"/>
        <v>4.6032437900432932E+18</v>
      </c>
      <c r="K250" s="2">
        <f>J250*H250*1E-27*ARC_BR2_spectra_Lee!D$16</f>
        <v>1.2440753956841491E-32</v>
      </c>
      <c r="L250" s="2">
        <f t="shared" si="32"/>
        <v>107.671289</v>
      </c>
    </row>
  </sheetData>
  <mergeCells count="7">
    <mergeCell ref="D36:E36"/>
    <mergeCell ref="A29:C29"/>
    <mergeCell ref="A30:C30"/>
    <mergeCell ref="U2:V2"/>
    <mergeCell ref="D34:E34"/>
    <mergeCell ref="D35:E35"/>
    <mergeCell ref="A32:C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DC55-5F75-4851-8C3E-01DFD6C53B67}">
  <dimension ref="A1:AA460"/>
  <sheetViews>
    <sheetView workbookViewId="0">
      <selection activeCell="D40" sqref="D40"/>
    </sheetView>
  </sheetViews>
  <sheetFormatPr defaultRowHeight="15.5"/>
  <cols>
    <col min="2" max="2" width="9.23046875" bestFit="1" customWidth="1"/>
    <col min="5" max="6" width="11.4609375" bestFit="1" customWidth="1"/>
    <col min="24" max="24" width="11.23046875" bestFit="1" customWidth="1"/>
  </cols>
  <sheetData>
    <row r="1" spans="1:27">
      <c r="G1" t="s">
        <v>25</v>
      </c>
      <c r="N1" t="s">
        <v>26</v>
      </c>
    </row>
    <row r="2" spans="1:27">
      <c r="A2" t="s">
        <v>27</v>
      </c>
      <c r="B2" t="s">
        <v>28</v>
      </c>
      <c r="C2" t="s">
        <v>29</v>
      </c>
      <c r="D2" t="s">
        <v>39</v>
      </c>
      <c r="E2" t="s">
        <v>40</v>
      </c>
      <c r="F2" t="s">
        <v>51</v>
      </c>
      <c r="G2" t="s">
        <v>31</v>
      </c>
      <c r="H2" t="s">
        <v>32</v>
      </c>
      <c r="I2" t="s">
        <v>33</v>
      </c>
      <c r="J2" t="s">
        <v>34</v>
      </c>
      <c r="K2" t="s">
        <v>50</v>
      </c>
      <c r="L2" t="s">
        <v>42</v>
      </c>
      <c r="N2" t="s">
        <v>31</v>
      </c>
      <c r="O2" t="s">
        <v>32</v>
      </c>
      <c r="P2" t="s">
        <v>33</v>
      </c>
      <c r="Q2" t="str">
        <f>J2</f>
        <v># of atoms/cm^2</v>
      </c>
      <c r="R2" t="str">
        <f>K2</f>
        <v># of protons/cm^2•s</v>
      </c>
      <c r="U2" s="17" t="s">
        <v>43</v>
      </c>
      <c r="V2" s="17"/>
      <c r="X2" s="17" t="s">
        <v>52</v>
      </c>
      <c r="Y2" s="17"/>
      <c r="Z2" s="17" t="s">
        <v>53</v>
      </c>
      <c r="AA2" s="17"/>
    </row>
    <row r="3" spans="1:27">
      <c r="A3">
        <v>2</v>
      </c>
      <c r="B3">
        <f>VLOOKUP(A3,I$4:K$216,3,TRUE)</f>
        <v>3587.1926658113493</v>
      </c>
      <c r="C3">
        <f>VLOOKUP(A3,P$4:R$201,3,TRUE)</f>
        <v>1.1267315</v>
      </c>
      <c r="D3">
        <f>B3+C3</f>
        <v>3588.3193973113493</v>
      </c>
      <c r="E3" s="2">
        <f>D3*10*365.25*24*3600</f>
        <v>1132387482125.9263</v>
      </c>
      <c r="G3">
        <v>0.2</v>
      </c>
      <c r="H3" s="2">
        <v>3.1399199999999998E-10</v>
      </c>
      <c r="I3" s="5">
        <f>(1.4538390774*(G3^2))+(9.1516999036*G3)-7.7296549083</f>
        <v>-5.8411613644839999</v>
      </c>
      <c r="N3">
        <v>0.2</v>
      </c>
      <c r="O3" s="2">
        <v>3.1399199999999998E-10</v>
      </c>
      <c r="P3" s="5">
        <f>(1.4538390774*(N3^2))+(9.1516999036*N3)-7.7296549083</f>
        <v>-5.8411613644839999</v>
      </c>
      <c r="U3" t="s">
        <v>44</v>
      </c>
      <c r="V3" t="s">
        <v>45</v>
      </c>
      <c r="X3" s="12">
        <f>SUMPRODUCT(U4:U211,V4:V211)/SUM(V4:V211)</f>
        <v>56865.319638447552</v>
      </c>
      <c r="Z3" s="12">
        <f>SUMPRODUCT(Z4:Z460,AA4:AA460)/SUM(Z4:Z460)</f>
        <v>97.506850228188185</v>
      </c>
    </row>
    <row r="4" spans="1:27">
      <c r="A4">
        <f>A3+2</f>
        <v>4</v>
      </c>
      <c r="B4">
        <f t="shared" ref="B4:B27" si="0">VLOOKUP(A4,I$4:K$216,3,TRUE)</f>
        <v>9285.9571340223483</v>
      </c>
      <c r="C4">
        <f t="shared" ref="C4:C27" si="1">VLOOKUP(A4,P$4:R$201,3,TRUE)</f>
        <v>3.2828949999999999</v>
      </c>
      <c r="D4">
        <f t="shared" ref="D4:D27" si="2">B4+C4</f>
        <v>9289.2400290223486</v>
      </c>
      <c r="E4" s="2">
        <f t="shared" ref="E4:E27" si="3">D4*10*365.25*24*3600</f>
        <v>2931461211398.7568</v>
      </c>
      <c r="G4">
        <v>0.3</v>
      </c>
      <c r="H4" s="2">
        <v>6.8607E-8</v>
      </c>
      <c r="I4" s="5">
        <f t="shared" ref="I4:I67" si="4">(1.4538390774*(G4^2))+(9.1516999036*G4)-7.7296549083</f>
        <v>-4.8532994202539994</v>
      </c>
      <c r="J4" s="2">
        <f>(I4-I3)*0.0001*(8.9/58)*0.6807*6.022E+23</f>
        <v>6.2137642216234025E+18</v>
      </c>
      <c r="K4" s="2">
        <f>J4*H4*1E-27*ARC_BR2_spectra_Lee!D$16</f>
        <v>1.1231093987158471E-4</v>
      </c>
      <c r="L4" s="2">
        <f>((I4-I3)/2)+I3</f>
        <v>-5.3472303923689992</v>
      </c>
      <c r="N4">
        <v>0.3</v>
      </c>
      <c r="O4" s="2">
        <v>6.8607E-8</v>
      </c>
      <c r="P4" s="5">
        <f t="shared" ref="P4:P67" si="5">(1.4538390774*(N4^2))+(9.1516999036*N4)-7.7296549083</f>
        <v>-4.8532994202539994</v>
      </c>
      <c r="Q4" s="2">
        <f>(P4-P3)*0.0001*(8.9/58)*0.26223*6.022E+23</f>
        <v>2.3937643482243354E+18</v>
      </c>
      <c r="R4" s="2">
        <f>((O4-O3)/2)+O3</f>
        <v>3.4460496000000005E-8</v>
      </c>
      <c r="S4" s="2">
        <f>((P4-P3)/2)+P3</f>
        <v>-5.3472303923689992</v>
      </c>
      <c r="U4" s="2">
        <f t="shared" ref="U4:U35" si="6">SUM(K10,R10)</f>
        <v>3588.3193973113493</v>
      </c>
      <c r="V4" s="2">
        <f t="shared" ref="V4:V35" si="7">S10</f>
        <v>1.1033233408750025</v>
      </c>
      <c r="Z4">
        <v>26852.99703425496</v>
      </c>
      <c r="AA4" s="2">
        <v>1.1033233408750025</v>
      </c>
    </row>
    <row r="5" spans="1:27">
      <c r="A5">
        <f>A4+2</f>
        <v>6</v>
      </c>
      <c r="B5">
        <f t="shared" si="0"/>
        <v>36097.67236324781</v>
      </c>
      <c r="C5">
        <f t="shared" si="1"/>
        <v>13.576550000000001</v>
      </c>
      <c r="D5">
        <f t="shared" si="2"/>
        <v>36111.248913247808</v>
      </c>
      <c r="E5" s="2">
        <f t="shared" si="3"/>
        <v>11395843487047.09</v>
      </c>
      <c r="G5">
        <v>0.4</v>
      </c>
      <c r="H5" s="2">
        <v>5.9359799999999997E-7</v>
      </c>
      <c r="I5" s="5">
        <f t="shared" si="4"/>
        <v>-3.8363606944759989</v>
      </c>
      <c r="J5" s="2">
        <f t="shared" ref="J5:J68" si="8">(I5-I4)*0.0001*(8.9/58)*0.6807*6.022E+23</f>
        <v>6.3966604916115661E+18</v>
      </c>
      <c r="K5" s="2">
        <f>J5*H5*1E-27*ARC_BR2_spectra_Lee!D$16</f>
        <v>1.0003329910048804E-3</v>
      </c>
      <c r="L5" s="2">
        <f t="shared" ref="L5:L68" si="9">((I5-I4)/2)+I4</f>
        <v>-4.3448300573649989</v>
      </c>
      <c r="N5">
        <v>0.4</v>
      </c>
      <c r="O5" s="2">
        <v>5.9359799999999997E-7</v>
      </c>
      <c r="P5" s="5">
        <f t="shared" si="5"/>
        <v>-3.8363606944759989</v>
      </c>
      <c r="Q5" s="2">
        <f t="shared" ref="Q5:Q68" si="10">(P5-P4)*0.0001*(8.9/58)*0.26223*6.022E+23</f>
        <v>2.464222536675924E+18</v>
      </c>
      <c r="R5" s="2">
        <f t="shared" ref="R5:R68" si="11">((O5-O4)/2)+O4</f>
        <v>3.3110250000000001E-7</v>
      </c>
      <c r="S5" s="2">
        <f t="shared" ref="S5:S68" si="12">((P5-P4)/2)+P4</f>
        <v>-4.3448300573649989</v>
      </c>
      <c r="U5" s="2">
        <f t="shared" si="6"/>
        <v>9289.2400290223486</v>
      </c>
      <c r="V5" s="2">
        <f t="shared" si="7"/>
        <v>2.2801843651670017</v>
      </c>
      <c r="Z5">
        <v>69512.792484404141</v>
      </c>
      <c r="AA5" s="2">
        <v>2.2801843651670017</v>
      </c>
    </row>
    <row r="6" spans="1:27">
      <c r="A6">
        <f t="shared" ref="A6:A27" si="13">A5+2</f>
        <v>8</v>
      </c>
      <c r="B6">
        <f t="shared" si="0"/>
        <v>84440.808891024528</v>
      </c>
      <c r="C6">
        <f t="shared" si="1"/>
        <v>32.577449999999999</v>
      </c>
      <c r="D6">
        <f t="shared" si="2"/>
        <v>84473.386341024525</v>
      </c>
      <c r="E6" s="2">
        <f t="shared" si="3"/>
        <v>26657773367955.152</v>
      </c>
      <c r="G6">
        <v>0.5</v>
      </c>
      <c r="H6" s="2">
        <v>8.4346300000000003E-3</v>
      </c>
      <c r="I6" s="5">
        <f t="shared" si="4"/>
        <v>-2.7903451871499989</v>
      </c>
      <c r="J6" s="2">
        <f t="shared" si="8"/>
        <v>6.5795567615997256E+18</v>
      </c>
      <c r="K6" s="2">
        <f>J6*H6*1E-27*ARC_BR2_spectra_Lee!D$16</f>
        <v>14.620476816580549</v>
      </c>
      <c r="L6" s="2">
        <f t="shared" si="9"/>
        <v>-3.3133529408129991</v>
      </c>
      <c r="N6">
        <v>0.5</v>
      </c>
      <c r="O6" s="2">
        <v>8.4346300000000003E-3</v>
      </c>
      <c r="P6" s="5">
        <f t="shared" si="5"/>
        <v>-2.7903451871499989</v>
      </c>
      <c r="Q6" s="2">
        <f t="shared" si="10"/>
        <v>2.5346807251275105E+18</v>
      </c>
      <c r="R6" s="2">
        <f t="shared" si="11"/>
        <v>4.2176117990000003E-3</v>
      </c>
      <c r="S6" s="2">
        <f t="shared" si="12"/>
        <v>-3.3133529408129991</v>
      </c>
      <c r="U6" s="2">
        <f t="shared" si="6"/>
        <v>19666.435331900495</v>
      </c>
      <c r="V6" s="2">
        <f t="shared" si="7"/>
        <v>3.4861221710070014</v>
      </c>
      <c r="Z6">
        <v>147164.96130430934</v>
      </c>
      <c r="AA6" s="2">
        <v>3.4861221710070014</v>
      </c>
    </row>
    <row r="7" spans="1:27">
      <c r="A7">
        <f t="shared" si="13"/>
        <v>10</v>
      </c>
      <c r="B7">
        <f t="shared" si="0"/>
        <v>116637.28255745917</v>
      </c>
      <c r="C7">
        <f t="shared" si="1"/>
        <v>45.809200000000004</v>
      </c>
      <c r="D7">
        <f t="shared" si="2"/>
        <v>116683.09175745917</v>
      </c>
      <c r="E7" s="2">
        <f t="shared" si="3"/>
        <v>36822383364451.93</v>
      </c>
      <c r="G7">
        <v>0.6</v>
      </c>
      <c r="H7" s="2">
        <v>2.8182599999999999E-2</v>
      </c>
      <c r="I7" s="5">
        <f t="shared" si="4"/>
        <v>-1.7152528982759998</v>
      </c>
      <c r="J7" s="2">
        <f t="shared" si="8"/>
        <v>6.762453031587882E+18</v>
      </c>
      <c r="K7" s="2">
        <f>J7*H7*1E-27*ARC_BR2_spectra_Lee!D$16</f>
        <v>50.20930162887867</v>
      </c>
      <c r="L7" s="2">
        <f t="shared" si="9"/>
        <v>-2.2527990427129994</v>
      </c>
      <c r="N7">
        <v>0.6</v>
      </c>
      <c r="O7" s="2">
        <v>2.8182599999999999E-2</v>
      </c>
      <c r="P7" s="5">
        <f t="shared" si="5"/>
        <v>-1.7152528982759998</v>
      </c>
      <c r="Q7" s="2">
        <f t="shared" si="10"/>
        <v>2.6051389135790961E+18</v>
      </c>
      <c r="R7" s="2">
        <f t="shared" si="11"/>
        <v>1.8308615E-2</v>
      </c>
      <c r="S7" s="2">
        <f t="shared" si="12"/>
        <v>-2.2527990427129994</v>
      </c>
      <c r="U7" s="2">
        <f t="shared" si="6"/>
        <v>36111.248913247808</v>
      </c>
      <c r="V7" s="2">
        <f t="shared" si="7"/>
        <v>4.7211367583950015</v>
      </c>
      <c r="Z7">
        <v>270219.85692384269</v>
      </c>
      <c r="AA7" s="2">
        <v>4.7211367583950015</v>
      </c>
    </row>
    <row r="8" spans="1:27">
      <c r="A8">
        <f t="shared" si="13"/>
        <v>12</v>
      </c>
      <c r="B8">
        <f t="shared" si="0"/>
        <v>153560.27573851924</v>
      </c>
      <c r="C8">
        <f t="shared" si="1"/>
        <v>60.248550000000002</v>
      </c>
      <c r="D8">
        <f t="shared" si="2"/>
        <v>153620.52428851923</v>
      </c>
      <c r="E8" s="2">
        <f t="shared" si="3"/>
        <v>48478950572873.742</v>
      </c>
      <c r="G8">
        <v>0.7</v>
      </c>
      <c r="H8" s="2">
        <v>5.22204E-2</v>
      </c>
      <c r="I8" s="5">
        <f t="shared" si="4"/>
        <v>-0.6110838278539994</v>
      </c>
      <c r="J8" s="2">
        <f t="shared" si="8"/>
        <v>6.9453493015760548E+18</v>
      </c>
      <c r="K8" s="2">
        <f>J8*H8*1E-27*ARC_BR2_spectra_Lee!D$16</f>
        <v>95.550540698657926</v>
      </c>
      <c r="L8" s="2">
        <f t="shared" si="9"/>
        <v>-1.1631683630649996</v>
      </c>
      <c r="N8">
        <v>0.7</v>
      </c>
      <c r="O8" s="2">
        <v>5.22204E-2</v>
      </c>
      <c r="P8" s="5">
        <f t="shared" si="5"/>
        <v>-0.6110838278539994</v>
      </c>
      <c r="Q8" s="2">
        <f t="shared" si="10"/>
        <v>2.6755971020306872E+18</v>
      </c>
      <c r="R8" s="2">
        <f t="shared" si="11"/>
        <v>4.0201500000000001E-2</v>
      </c>
      <c r="S8" s="2">
        <f t="shared" si="12"/>
        <v>-1.1631683630649996</v>
      </c>
      <c r="U8" s="2">
        <f t="shared" si="6"/>
        <v>55512.625607635069</v>
      </c>
      <c r="V8" s="2">
        <f t="shared" si="7"/>
        <v>5.9852281273310011</v>
      </c>
      <c r="Z8">
        <v>415392.98877761484</v>
      </c>
      <c r="AA8" s="2">
        <v>5.9852281273310011</v>
      </c>
    </row>
    <row r="9" spans="1:27">
      <c r="A9">
        <f t="shared" si="13"/>
        <v>14</v>
      </c>
      <c r="B9">
        <f t="shared" si="0"/>
        <v>233329.86496911291</v>
      </c>
      <c r="C9">
        <f t="shared" si="1"/>
        <v>91.084649999999996</v>
      </c>
      <c r="D9">
        <f t="shared" si="2"/>
        <v>233420.94961911291</v>
      </c>
      <c r="E9" s="2">
        <f t="shared" si="3"/>
        <v>73662049597001.172</v>
      </c>
      <c r="G9">
        <v>0.8</v>
      </c>
      <c r="H9" s="2">
        <v>0.391073</v>
      </c>
      <c r="I9" s="5">
        <f t="shared" si="4"/>
        <v>0.52216202411600232</v>
      </c>
      <c r="J9" s="2">
        <f t="shared" si="8"/>
        <v>7.1282455715642255E+18</v>
      </c>
      <c r="K9" s="2">
        <f>J9*H9*1E-27*ARC_BR2_spectra_Lee!D$16</f>
        <v>734.41129608432834</v>
      </c>
      <c r="L9" s="2">
        <f t="shared" si="9"/>
        <v>-4.4460901868998537E-2</v>
      </c>
      <c r="N9">
        <v>0.8</v>
      </c>
      <c r="O9" s="2">
        <v>0.391073</v>
      </c>
      <c r="P9" s="5">
        <f t="shared" si="5"/>
        <v>0.52216202411600232</v>
      </c>
      <c r="Q9" s="2">
        <f t="shared" si="10"/>
        <v>2.7460552904822784E+18</v>
      </c>
      <c r="R9" s="2">
        <f t="shared" si="11"/>
        <v>0.2216467</v>
      </c>
      <c r="S9" s="2">
        <f>((P9-P8)/2)+P8</f>
        <v>-4.4460901868998537E-2</v>
      </c>
      <c r="U9" s="2">
        <f t="shared" si="6"/>
        <v>84473.386341024525</v>
      </c>
      <c r="V9" s="2">
        <f t="shared" si="7"/>
        <v>7.2783962778150011</v>
      </c>
      <c r="Z9">
        <v>632106.77595648798</v>
      </c>
      <c r="AA9" s="2">
        <v>7.2783962778150011</v>
      </c>
    </row>
    <row r="10" spans="1:27">
      <c r="A10">
        <f t="shared" si="13"/>
        <v>16</v>
      </c>
      <c r="B10">
        <f t="shared" si="0"/>
        <v>273161.86652662314</v>
      </c>
      <c r="C10">
        <f t="shared" si="1"/>
        <v>106.15940000000001</v>
      </c>
      <c r="D10">
        <f t="shared" si="2"/>
        <v>273268.02592662314</v>
      </c>
      <c r="E10" s="2">
        <f t="shared" si="3"/>
        <v>86236830549820.016</v>
      </c>
      <c r="G10">
        <v>0.9</v>
      </c>
      <c r="H10" s="2">
        <v>1.86239</v>
      </c>
      <c r="I10" s="5">
        <f t="shared" si="4"/>
        <v>1.6844846576340027</v>
      </c>
      <c r="J10" s="2">
        <f t="shared" si="8"/>
        <v>7.3111418415523799E+18</v>
      </c>
      <c r="K10" s="2">
        <f>J10*H10*1E-27*ARC_BR2_spectra_Lee!D$16</f>
        <v>3587.1926658113493</v>
      </c>
      <c r="L10" s="2">
        <f t="shared" si="9"/>
        <v>1.1033233408750025</v>
      </c>
      <c r="N10">
        <v>0.9</v>
      </c>
      <c r="O10" s="2">
        <v>1.86239</v>
      </c>
      <c r="P10" s="5">
        <f t="shared" si="5"/>
        <v>1.6844846576340027</v>
      </c>
      <c r="Q10" s="2">
        <f t="shared" si="10"/>
        <v>2.8165134789338634E+18</v>
      </c>
      <c r="R10" s="2">
        <f t="shared" si="11"/>
        <v>1.1267315</v>
      </c>
      <c r="S10" s="2">
        <f t="shared" si="12"/>
        <v>1.1033233408750025</v>
      </c>
      <c r="U10" s="2">
        <f t="shared" si="6"/>
        <v>116683.09175745917</v>
      </c>
      <c r="V10" s="2">
        <f t="shared" si="7"/>
        <v>8.6006412098470015</v>
      </c>
      <c r="Z10">
        <v>873123.05035910336</v>
      </c>
      <c r="AA10" s="2">
        <v>8.6006412098470015</v>
      </c>
    </row>
    <row r="11" spans="1:27">
      <c r="A11">
        <f t="shared" si="13"/>
        <v>18</v>
      </c>
      <c r="B11">
        <f t="shared" si="0"/>
        <v>350606.53438389476</v>
      </c>
      <c r="C11">
        <f t="shared" si="1"/>
        <v>133.5</v>
      </c>
      <c r="D11">
        <f t="shared" si="2"/>
        <v>350740.03438389476</v>
      </c>
      <c r="E11" s="2">
        <f t="shared" si="3"/>
        <v>110685137090731.98</v>
      </c>
      <c r="G11">
        <v>1</v>
      </c>
      <c r="H11" s="2">
        <v>4.7034000000000002</v>
      </c>
      <c r="I11" s="5">
        <f t="shared" si="4"/>
        <v>2.8758840727000008</v>
      </c>
      <c r="J11" s="2">
        <f t="shared" si="8"/>
        <v>7.4940381115405281E+18</v>
      </c>
      <c r="K11" s="2">
        <f>J11*H11*1E-27*ARC_BR2_spectra_Lee!D$16</f>
        <v>9285.9571340223483</v>
      </c>
      <c r="L11" s="2">
        <f t="shared" si="9"/>
        <v>2.2801843651670017</v>
      </c>
      <c r="N11">
        <v>1</v>
      </c>
      <c r="O11" s="2">
        <v>4.7034000000000002</v>
      </c>
      <c r="P11" s="5">
        <f t="shared" si="5"/>
        <v>2.8758840727000008</v>
      </c>
      <c r="Q11" s="2">
        <f t="shared" si="10"/>
        <v>2.8869716673854459E+18</v>
      </c>
      <c r="R11" s="2">
        <f t="shared" si="11"/>
        <v>3.2828949999999999</v>
      </c>
      <c r="S11" s="2">
        <f t="shared" si="12"/>
        <v>2.2801843651670017</v>
      </c>
      <c r="U11" s="2">
        <f t="shared" si="6"/>
        <v>153620.52428851923</v>
      </c>
      <c r="V11" s="2">
        <f t="shared" si="7"/>
        <v>9.9519629234270024</v>
      </c>
      <c r="Z11">
        <v>1149521.0916007957</v>
      </c>
      <c r="AA11" s="2">
        <v>9.9519629234270024</v>
      </c>
    </row>
    <row r="12" spans="1:27">
      <c r="A12">
        <f t="shared" si="13"/>
        <v>20</v>
      </c>
      <c r="B12">
        <f t="shared" si="0"/>
        <v>390535.02204332087</v>
      </c>
      <c r="C12">
        <f t="shared" si="1"/>
        <v>146.5</v>
      </c>
      <c r="D12">
        <f t="shared" si="2"/>
        <v>390681.52204332087</v>
      </c>
      <c r="E12" s="2">
        <f t="shared" si="3"/>
        <v>123289712000343.02</v>
      </c>
      <c r="G12">
        <v>1.1000000000000001</v>
      </c>
      <c r="H12" s="2">
        <v>9.7202999999999999</v>
      </c>
      <c r="I12" s="5">
        <f t="shared" si="4"/>
        <v>4.096360269314002</v>
      </c>
      <c r="J12" s="2">
        <f t="shared" si="8"/>
        <v>7.6769343815287112E+18</v>
      </c>
      <c r="K12" s="2">
        <f>J12*H12*1E-27*ARC_BR2_spectra_Lee!D$16</f>
        <v>19659.223481900495</v>
      </c>
      <c r="L12" s="2">
        <f t="shared" si="9"/>
        <v>3.4861221710070014</v>
      </c>
      <c r="N12">
        <v>1.1000000000000001</v>
      </c>
      <c r="O12" s="2">
        <v>9.7202999999999999</v>
      </c>
      <c r="P12" s="5">
        <f t="shared" si="5"/>
        <v>4.096360269314002</v>
      </c>
      <c r="Q12" s="2">
        <f t="shared" si="10"/>
        <v>2.9574298558370417E+18</v>
      </c>
      <c r="R12" s="2">
        <f t="shared" si="11"/>
        <v>7.2118500000000001</v>
      </c>
      <c r="S12" s="2">
        <f t="shared" si="12"/>
        <v>3.4861221710070014</v>
      </c>
      <c r="U12" s="2">
        <f t="shared" si="6"/>
        <v>192611.86682612973</v>
      </c>
      <c r="V12" s="2">
        <f t="shared" si="7"/>
        <v>11.332361418555003</v>
      </c>
      <c r="Z12">
        <v>1441287.6981204606</v>
      </c>
      <c r="AA12" s="2">
        <v>11.332361418555003</v>
      </c>
    </row>
    <row r="13" spans="1:27">
      <c r="A13">
        <f t="shared" si="13"/>
        <v>22</v>
      </c>
      <c r="B13">
        <f t="shared" si="0"/>
        <v>429115.59560597595</v>
      </c>
      <c r="C13">
        <f t="shared" si="1"/>
        <v>159</v>
      </c>
      <c r="D13">
        <f t="shared" si="2"/>
        <v>429274.59560597595</v>
      </c>
      <c r="E13" s="2">
        <f t="shared" si="3"/>
        <v>135468759782951.48</v>
      </c>
      <c r="G13">
        <v>1.2</v>
      </c>
      <c r="H13" s="2">
        <v>17.4328</v>
      </c>
      <c r="I13" s="5">
        <f t="shared" si="4"/>
        <v>5.3459132474760009</v>
      </c>
      <c r="J13" s="2">
        <f t="shared" si="8"/>
        <v>7.8598306515168604E+18</v>
      </c>
      <c r="K13" s="2">
        <f>J13*H13*1E-27*ARC_BR2_spectra_Lee!D$16</f>
        <v>36097.67236324781</v>
      </c>
      <c r="L13" s="2">
        <f t="shared" si="9"/>
        <v>4.7211367583950015</v>
      </c>
      <c r="N13">
        <v>1.2</v>
      </c>
      <c r="O13" s="2">
        <v>17.4328</v>
      </c>
      <c r="P13" s="5">
        <f t="shared" si="5"/>
        <v>5.3459132474760009</v>
      </c>
      <c r="Q13" s="2">
        <f t="shared" si="10"/>
        <v>3.0278880442886241E+18</v>
      </c>
      <c r="R13" s="2">
        <f t="shared" si="11"/>
        <v>13.576550000000001</v>
      </c>
      <c r="S13" s="2">
        <f t="shared" si="12"/>
        <v>4.7211367583950015</v>
      </c>
      <c r="U13" s="2">
        <f t="shared" si="6"/>
        <v>233420.94961911291</v>
      </c>
      <c r="V13" s="2">
        <f t="shared" si="7"/>
        <v>12.741836695231004</v>
      </c>
      <c r="Z13">
        <v>1746660.0642152985</v>
      </c>
      <c r="AA13" s="2">
        <v>12.741836695231004</v>
      </c>
    </row>
    <row r="14" spans="1:27">
      <c r="A14">
        <f t="shared" si="13"/>
        <v>24</v>
      </c>
      <c r="B14">
        <f t="shared" si="0"/>
        <v>468852.58746031922</v>
      </c>
      <c r="C14">
        <f t="shared" si="1"/>
        <v>171</v>
      </c>
      <c r="D14">
        <f t="shared" si="2"/>
        <v>469023.58746031922</v>
      </c>
      <c r="E14" s="2">
        <f t="shared" si="3"/>
        <v>148012587636377.69</v>
      </c>
      <c r="G14">
        <v>1.3</v>
      </c>
      <c r="H14" s="2">
        <v>26.189</v>
      </c>
      <c r="I14" s="5">
        <f t="shared" si="4"/>
        <v>6.6245430071860012</v>
      </c>
      <c r="J14" s="2">
        <f t="shared" si="8"/>
        <v>8.0427269215050312E+18</v>
      </c>
      <c r="K14" s="2">
        <f>J14*H14*1E-27*ARC_BR2_spectra_Lee!D$16</f>
        <v>55490.814707635072</v>
      </c>
      <c r="L14" s="2">
        <f t="shared" si="9"/>
        <v>5.9852281273310011</v>
      </c>
      <c r="N14">
        <v>1.3</v>
      </c>
      <c r="O14" s="2">
        <v>26.189</v>
      </c>
      <c r="P14" s="5">
        <f t="shared" si="5"/>
        <v>6.6245430071860012</v>
      </c>
      <c r="Q14" s="2">
        <f t="shared" si="10"/>
        <v>3.0983462327402153E+18</v>
      </c>
      <c r="R14" s="2">
        <f t="shared" si="11"/>
        <v>21.8109</v>
      </c>
      <c r="S14" s="2">
        <f t="shared" si="12"/>
        <v>5.9852281273310011</v>
      </c>
      <c r="U14" s="2">
        <f t="shared" si="6"/>
        <v>273268.02592662314</v>
      </c>
      <c r="V14" s="2">
        <f t="shared" si="7"/>
        <v>14.180388753455004</v>
      </c>
      <c r="Z14">
        <v>2044834.3523951441</v>
      </c>
      <c r="AA14" s="2">
        <v>14.180388753455004</v>
      </c>
    </row>
    <row r="15" spans="1:27">
      <c r="A15">
        <f t="shared" si="13"/>
        <v>26</v>
      </c>
      <c r="B15">
        <f t="shared" si="0"/>
        <v>532579.05598281987</v>
      </c>
      <c r="C15">
        <f t="shared" si="1"/>
        <v>189.75</v>
      </c>
      <c r="D15">
        <f t="shared" si="2"/>
        <v>532768.80598281987</v>
      </c>
      <c r="E15" s="2">
        <f t="shared" si="3"/>
        <v>168129048716834.38</v>
      </c>
      <c r="G15">
        <v>1.4</v>
      </c>
      <c r="H15" s="2">
        <v>38.965899999999998</v>
      </c>
      <c r="I15" s="5">
        <f t="shared" si="4"/>
        <v>7.932249548444001</v>
      </c>
      <c r="J15" s="2">
        <f t="shared" si="8"/>
        <v>8.2256231914931927E+18</v>
      </c>
      <c r="K15" s="2">
        <f>J15*H15*1E-27*ARC_BR2_spectra_Lee!D$16</f>
        <v>84440.808891024528</v>
      </c>
      <c r="L15" s="2">
        <f t="shared" si="9"/>
        <v>7.2783962778150011</v>
      </c>
      <c r="N15">
        <v>1.4</v>
      </c>
      <c r="O15" s="2">
        <v>38.965899999999998</v>
      </c>
      <c r="P15" s="5">
        <f t="shared" si="5"/>
        <v>7.932249548444001</v>
      </c>
      <c r="Q15" s="2">
        <f t="shared" si="10"/>
        <v>3.1688044211918029E+18</v>
      </c>
      <c r="R15" s="2">
        <f t="shared" si="11"/>
        <v>32.577449999999999</v>
      </c>
      <c r="S15" s="2">
        <f t="shared" si="12"/>
        <v>7.2783962778150011</v>
      </c>
      <c r="U15" s="2">
        <f t="shared" si="6"/>
        <v>312051.05370712606</v>
      </c>
      <c r="V15" s="2">
        <f t="shared" si="7"/>
        <v>15.648017593227001</v>
      </c>
      <c r="Z15">
        <v>2335050.9770037937</v>
      </c>
      <c r="AA15" s="2">
        <v>15.648017593227001</v>
      </c>
    </row>
    <row r="16" spans="1:27">
      <c r="A16">
        <f t="shared" si="13"/>
        <v>28</v>
      </c>
      <c r="B16">
        <f t="shared" si="0"/>
        <v>560084.11075623601</v>
      </c>
      <c r="C16">
        <f t="shared" si="1"/>
        <v>197.25</v>
      </c>
      <c r="D16">
        <f t="shared" si="2"/>
        <v>560281.36075623601</v>
      </c>
      <c r="E16" s="2">
        <f t="shared" si="3"/>
        <v>176811350702009.94</v>
      </c>
      <c r="G16">
        <v>1.5</v>
      </c>
      <c r="H16" s="2">
        <v>52.652500000000003</v>
      </c>
      <c r="I16" s="5">
        <f t="shared" si="4"/>
        <v>9.2690328712500012</v>
      </c>
      <c r="J16" s="2">
        <f t="shared" si="8"/>
        <v>8.4085194614813594E+18</v>
      </c>
      <c r="K16" s="2">
        <f>J16*H16*1E-27*ARC_BR2_spectra_Lee!D$16</f>
        <v>116637.28255745917</v>
      </c>
      <c r="L16" s="2">
        <f t="shared" si="9"/>
        <v>8.6006412098470015</v>
      </c>
      <c r="N16">
        <v>1.5</v>
      </c>
      <c r="O16" s="2">
        <v>52.652500000000003</v>
      </c>
      <c r="P16" s="5">
        <f t="shared" si="5"/>
        <v>9.2690328712500012</v>
      </c>
      <c r="Q16" s="2">
        <f t="shared" si="10"/>
        <v>3.2392626096433925E+18</v>
      </c>
      <c r="R16" s="2">
        <f t="shared" si="11"/>
        <v>45.809200000000004</v>
      </c>
      <c r="S16" s="2">
        <f t="shared" si="12"/>
        <v>8.6006412098470015</v>
      </c>
      <c r="U16" s="2">
        <f t="shared" si="6"/>
        <v>350740.03438389476</v>
      </c>
      <c r="V16" s="2">
        <f t="shared" si="7"/>
        <v>17.144723214547003</v>
      </c>
      <c r="Z16">
        <v>2624569.4349599965</v>
      </c>
      <c r="AA16" s="2">
        <v>17.144723214547003</v>
      </c>
    </row>
    <row r="17" spans="1:27">
      <c r="A17">
        <f t="shared" si="13"/>
        <v>30</v>
      </c>
      <c r="B17">
        <f t="shared" si="0"/>
        <v>588215.55877097242</v>
      </c>
      <c r="C17">
        <f t="shared" si="1"/>
        <v>203.75</v>
      </c>
      <c r="D17">
        <f t="shared" si="2"/>
        <v>588419.30877097242</v>
      </c>
      <c r="E17" s="2">
        <f t="shared" si="3"/>
        <v>185691011784708.41</v>
      </c>
      <c r="G17">
        <v>1.6</v>
      </c>
      <c r="H17" s="2">
        <v>67.8446</v>
      </c>
      <c r="I17" s="5">
        <f t="shared" si="4"/>
        <v>10.634892975604004</v>
      </c>
      <c r="J17" s="2">
        <f t="shared" si="8"/>
        <v>8.5914157314695352E+18</v>
      </c>
      <c r="K17" s="2">
        <f>J17*H17*1E-27*ARC_BR2_spectra_Lee!D$16</f>
        <v>153560.27573851924</v>
      </c>
      <c r="L17" s="2">
        <f t="shared" si="9"/>
        <v>9.9519629234270024</v>
      </c>
      <c r="N17">
        <v>1.6</v>
      </c>
      <c r="O17" s="2">
        <v>67.8446</v>
      </c>
      <c r="P17" s="5">
        <f t="shared" si="5"/>
        <v>10.634892975604004</v>
      </c>
      <c r="Q17" s="2">
        <f t="shared" si="10"/>
        <v>3.3097207980949852E+18</v>
      </c>
      <c r="R17" s="2">
        <f t="shared" si="11"/>
        <v>60.248550000000002</v>
      </c>
      <c r="S17" s="2">
        <f t="shared" si="12"/>
        <v>9.9519629234270024</v>
      </c>
      <c r="U17" s="2">
        <f t="shared" si="6"/>
        <v>390681.52204332087</v>
      </c>
      <c r="V17" s="2">
        <f t="shared" si="7"/>
        <v>18.670505617415003</v>
      </c>
      <c r="Z17">
        <v>2923465.9985373379</v>
      </c>
      <c r="AA17" s="2">
        <v>18.670505617415003</v>
      </c>
    </row>
    <row r="18" spans="1:27">
      <c r="A18">
        <f t="shared" si="13"/>
        <v>32</v>
      </c>
      <c r="B18">
        <f t="shared" si="0"/>
        <v>609748.88714616699</v>
      </c>
      <c r="C18">
        <f t="shared" si="1"/>
        <v>209</v>
      </c>
      <c r="D18">
        <f t="shared" si="2"/>
        <v>609957.88714616699</v>
      </c>
      <c r="E18" s="2">
        <f t="shared" si="3"/>
        <v>192488070194038.81</v>
      </c>
      <c r="G18">
        <v>1.7</v>
      </c>
      <c r="H18" s="2">
        <v>83.291499999999999</v>
      </c>
      <c r="I18" s="5">
        <f t="shared" si="4"/>
        <v>12.029829861506002</v>
      </c>
      <c r="J18" s="2">
        <f t="shared" si="8"/>
        <v>8.7743120014576722E+18</v>
      </c>
      <c r="K18" s="2">
        <f>J18*H18*1E-27*ARC_BR2_spectra_Lee!D$16</f>
        <v>192536.29877612973</v>
      </c>
      <c r="L18" s="2">
        <f t="shared" si="9"/>
        <v>11.332361418555003</v>
      </c>
      <c r="N18">
        <v>1.7</v>
      </c>
      <c r="O18" s="2">
        <v>83.291499999999999</v>
      </c>
      <c r="P18" s="5">
        <f t="shared" si="5"/>
        <v>12.029829861506002</v>
      </c>
      <c r="Q18" s="2">
        <f t="shared" si="10"/>
        <v>3.3801789865465636E+18</v>
      </c>
      <c r="R18" s="2">
        <f t="shared" si="11"/>
        <v>75.568049999999999</v>
      </c>
      <c r="S18" s="2">
        <f t="shared" si="12"/>
        <v>11.332361418555003</v>
      </c>
      <c r="U18" s="2">
        <f t="shared" si="6"/>
        <v>429274.59560597595</v>
      </c>
      <c r="V18" s="2">
        <f t="shared" si="7"/>
        <v>20.225364801831002</v>
      </c>
      <c r="Z18">
        <v>3212272.3504603137</v>
      </c>
      <c r="AA18" s="2">
        <v>20.225364801831002</v>
      </c>
    </row>
    <row r="19" spans="1:27">
      <c r="A19">
        <f t="shared" si="13"/>
        <v>34</v>
      </c>
      <c r="B19">
        <f t="shared" si="0"/>
        <v>631667.68828525383</v>
      </c>
      <c r="C19">
        <f t="shared" si="1"/>
        <v>213</v>
      </c>
      <c r="D19">
        <f t="shared" si="2"/>
        <v>631880.68828525383</v>
      </c>
      <c r="E19" s="2">
        <f t="shared" si="3"/>
        <v>199406380086307.28</v>
      </c>
      <c r="G19">
        <v>1.8</v>
      </c>
      <c r="H19" s="2">
        <v>98.877799999999993</v>
      </c>
      <c r="I19" s="5">
        <f t="shared" si="4"/>
        <v>13.453843528956007</v>
      </c>
      <c r="J19" s="2">
        <f t="shared" si="8"/>
        <v>8.9572082714458778E+18</v>
      </c>
      <c r="K19" s="2">
        <f>J19*H19*1E-27*ARC_BR2_spectra_Lee!D$16</f>
        <v>233329.86496911291</v>
      </c>
      <c r="L19" s="2">
        <f t="shared" si="9"/>
        <v>12.741836695231004</v>
      </c>
      <c r="N19">
        <v>1.8</v>
      </c>
      <c r="O19" s="2">
        <v>98.877799999999993</v>
      </c>
      <c r="P19" s="5">
        <f t="shared" si="5"/>
        <v>13.453843528956007</v>
      </c>
      <c r="Q19" s="2">
        <f t="shared" si="10"/>
        <v>3.4506371749981676E+18</v>
      </c>
      <c r="R19" s="2">
        <f t="shared" si="11"/>
        <v>91.084649999999996</v>
      </c>
      <c r="S19" s="2">
        <f t="shared" si="12"/>
        <v>12.741836695231004</v>
      </c>
      <c r="U19" s="2">
        <f t="shared" si="6"/>
        <v>469023.58746031922</v>
      </c>
      <c r="V19" s="2">
        <f t="shared" si="7"/>
        <v>21.809300767795001</v>
      </c>
      <c r="Z19">
        <v>3509735.415264375</v>
      </c>
      <c r="AA19" s="2">
        <v>21.809300767795001</v>
      </c>
    </row>
    <row r="20" spans="1:27">
      <c r="A20">
        <f t="shared" si="13"/>
        <v>36</v>
      </c>
      <c r="B20">
        <f t="shared" si="0"/>
        <v>645013.44215826294</v>
      </c>
      <c r="C20">
        <f t="shared" si="1"/>
        <v>215.5</v>
      </c>
      <c r="D20">
        <f t="shared" si="2"/>
        <v>645228.94215826294</v>
      </c>
      <c r="E20" s="2">
        <f t="shared" si="3"/>
        <v>203618768650536.03</v>
      </c>
      <c r="G20">
        <v>1.9</v>
      </c>
      <c r="H20" s="2">
        <v>113.441</v>
      </c>
      <c r="I20" s="5">
        <f t="shared" si="4"/>
        <v>14.906933977954001</v>
      </c>
      <c r="J20" s="2">
        <f t="shared" si="8"/>
        <v>9.1401045414339697E+18</v>
      </c>
      <c r="K20" s="2">
        <f>J20*H20*1E-27*ARC_BR2_spectra_Lee!D$16</f>
        <v>273161.86652662314</v>
      </c>
      <c r="L20" s="2">
        <f t="shared" si="9"/>
        <v>14.180388753455004</v>
      </c>
      <c r="N20">
        <v>1.9</v>
      </c>
      <c r="O20" s="2">
        <v>113.441</v>
      </c>
      <c r="P20" s="5">
        <f t="shared" si="5"/>
        <v>14.906933977954001</v>
      </c>
      <c r="Q20" s="2">
        <f t="shared" si="10"/>
        <v>3.5210953634497285E+18</v>
      </c>
      <c r="R20" s="2">
        <f t="shared" si="11"/>
        <v>106.15940000000001</v>
      </c>
      <c r="S20" s="2">
        <f t="shared" si="12"/>
        <v>14.180388753455004</v>
      </c>
      <c r="U20" s="2">
        <f t="shared" si="6"/>
        <v>500487.50690993312</v>
      </c>
      <c r="V20" s="2">
        <f t="shared" si="7"/>
        <v>23.422313515307003</v>
      </c>
      <c r="Z20">
        <v>3745191.2078948724</v>
      </c>
      <c r="AA20" s="2">
        <v>23.422313515307003</v>
      </c>
    </row>
    <row r="21" spans="1:27">
      <c r="A21">
        <f t="shared" si="13"/>
        <v>38</v>
      </c>
      <c r="B21">
        <f t="shared" si="0"/>
        <v>658455.56422224047</v>
      </c>
      <c r="C21">
        <f t="shared" si="1"/>
        <v>216.5</v>
      </c>
      <c r="D21">
        <f t="shared" si="2"/>
        <v>658672.06422224047</v>
      </c>
      <c r="E21" s="2">
        <f t="shared" si="3"/>
        <v>207861095338997.78</v>
      </c>
      <c r="G21">
        <v>2</v>
      </c>
      <c r="H21" s="2">
        <v>127</v>
      </c>
      <c r="I21" s="5">
        <f t="shared" si="4"/>
        <v>16.389101208500001</v>
      </c>
      <c r="J21" s="2">
        <f t="shared" si="8"/>
        <v>9.3230008114221752E+18</v>
      </c>
      <c r="K21" s="2">
        <f>J21*H21*1E-27*ARC_BR2_spectra_Lee!D$16</f>
        <v>311930.83320712607</v>
      </c>
      <c r="L21" s="2">
        <f t="shared" si="9"/>
        <v>15.648017593227001</v>
      </c>
      <c r="N21">
        <v>2</v>
      </c>
      <c r="O21" s="2">
        <v>127</v>
      </c>
      <c r="P21" s="5">
        <f t="shared" si="5"/>
        <v>16.389101208500001</v>
      </c>
      <c r="Q21" s="2">
        <f t="shared" si="10"/>
        <v>3.591553551901333E+18</v>
      </c>
      <c r="R21" s="2">
        <f t="shared" si="11"/>
        <v>120.2205</v>
      </c>
      <c r="S21" s="2">
        <f t="shared" si="12"/>
        <v>15.648017593227001</v>
      </c>
      <c r="U21" s="2">
        <f t="shared" si="6"/>
        <v>532768.80598281987</v>
      </c>
      <c r="V21" s="2">
        <f t="shared" si="7"/>
        <v>25.064403044367005</v>
      </c>
      <c r="Z21">
        <v>3986778.8388160905</v>
      </c>
      <c r="AA21" s="2">
        <v>25.064403044367005</v>
      </c>
    </row>
    <row r="22" spans="1:27">
      <c r="A22">
        <f t="shared" si="13"/>
        <v>40</v>
      </c>
      <c r="B22">
        <f t="shared" si="0"/>
        <v>670452.78371004248</v>
      </c>
      <c r="C22">
        <f t="shared" si="1"/>
        <v>217.25</v>
      </c>
      <c r="D22">
        <f t="shared" si="2"/>
        <v>670670.03371004248</v>
      </c>
      <c r="E22" s="2">
        <f t="shared" si="3"/>
        <v>211647366558080.38</v>
      </c>
      <c r="G22">
        <v>2.1</v>
      </c>
      <c r="H22" s="2">
        <v>140</v>
      </c>
      <c r="I22" s="5">
        <f t="shared" si="4"/>
        <v>17.900345220594005</v>
      </c>
      <c r="J22" s="2">
        <f t="shared" si="8"/>
        <v>9.5058970814103572E+18</v>
      </c>
      <c r="K22" s="2">
        <f>J22*H22*1E-27*ARC_BR2_spectra_Lee!D$16</f>
        <v>350606.53438389476</v>
      </c>
      <c r="L22" s="2">
        <f t="shared" si="9"/>
        <v>17.144723214547003</v>
      </c>
      <c r="N22">
        <v>2.1</v>
      </c>
      <c r="O22" s="2">
        <v>140</v>
      </c>
      <c r="P22" s="5">
        <f t="shared" si="5"/>
        <v>17.900345220594005</v>
      </c>
      <c r="Q22" s="2">
        <f t="shared" si="10"/>
        <v>3.6620117403529288E+18</v>
      </c>
      <c r="R22" s="2">
        <f t="shared" si="11"/>
        <v>133.5</v>
      </c>
      <c r="S22" s="2">
        <f t="shared" si="12"/>
        <v>17.144723214547003</v>
      </c>
      <c r="U22" s="2">
        <f t="shared" si="6"/>
        <v>560281.36075623601</v>
      </c>
      <c r="V22" s="2">
        <f t="shared" si="7"/>
        <v>26.735569354975006</v>
      </c>
      <c r="Z22">
        <v>4192676.1025167317</v>
      </c>
      <c r="AA22" s="2">
        <v>26.735569354975006</v>
      </c>
    </row>
    <row r="23" spans="1:27">
      <c r="A23">
        <f t="shared" si="13"/>
        <v>42</v>
      </c>
      <c r="B23">
        <f t="shared" si="0"/>
        <v>682498.18729333882</v>
      </c>
      <c r="C23">
        <f t="shared" si="1"/>
        <v>217.75</v>
      </c>
      <c r="D23">
        <f t="shared" si="2"/>
        <v>682715.93729333882</v>
      </c>
      <c r="E23" s="2">
        <f t="shared" si="3"/>
        <v>215448764627282.66</v>
      </c>
      <c r="G23">
        <v>2.2000000000000002</v>
      </c>
      <c r="H23" s="2">
        <v>153</v>
      </c>
      <c r="I23" s="5">
        <f t="shared" si="4"/>
        <v>19.440666014236005</v>
      </c>
      <c r="J23" s="2">
        <f t="shared" si="8"/>
        <v>9.6887933513984942E+18</v>
      </c>
      <c r="K23" s="2">
        <f>J23*H23*1E-27*ARC_BR2_spectra_Lee!D$16</f>
        <v>390535.02204332087</v>
      </c>
      <c r="L23" s="2">
        <f t="shared" si="9"/>
        <v>18.670505617415003</v>
      </c>
      <c r="N23">
        <v>2.2000000000000002</v>
      </c>
      <c r="O23" s="2">
        <v>153</v>
      </c>
      <c r="P23" s="5">
        <f t="shared" si="5"/>
        <v>19.440666014236005</v>
      </c>
      <c r="Q23" s="2">
        <f t="shared" si="10"/>
        <v>3.7324699288045066E+18</v>
      </c>
      <c r="R23" s="2">
        <f t="shared" si="11"/>
        <v>146.5</v>
      </c>
      <c r="S23" s="2">
        <f t="shared" si="12"/>
        <v>18.670505617415003</v>
      </c>
      <c r="U23" s="2">
        <f t="shared" si="6"/>
        <v>588419.30877097242</v>
      </c>
      <c r="V23" s="2">
        <f t="shared" si="7"/>
        <v>28.435812447131006</v>
      </c>
      <c r="Z23">
        <v>4403262.4190278789</v>
      </c>
      <c r="AA23" s="2">
        <v>28.435812447131006</v>
      </c>
    </row>
    <row r="24" spans="1:27">
      <c r="A24">
        <f t="shared" si="13"/>
        <v>44</v>
      </c>
      <c r="B24">
        <f t="shared" si="0"/>
        <v>686644.50065893237</v>
      </c>
      <c r="C24">
        <f t="shared" si="1"/>
        <v>217</v>
      </c>
      <c r="D24">
        <f t="shared" si="2"/>
        <v>686861.50065893237</v>
      </c>
      <c r="E24" s="2">
        <f t="shared" si="3"/>
        <v>216757004931943.22</v>
      </c>
      <c r="G24">
        <v>2.2999999999999998</v>
      </c>
      <c r="H24" s="2">
        <v>165</v>
      </c>
      <c r="I24" s="5">
        <f t="shared" si="4"/>
        <v>21.010063589426</v>
      </c>
      <c r="J24" s="2">
        <f t="shared" si="8"/>
        <v>9.8716896213866332E+18</v>
      </c>
      <c r="K24" s="2">
        <f>J24*H24*1E-27*ARC_BR2_spectra_Lee!D$16</f>
        <v>429115.59560597595</v>
      </c>
      <c r="L24" s="2">
        <f t="shared" si="9"/>
        <v>20.225364801831002</v>
      </c>
      <c r="N24">
        <v>2.2999999999999998</v>
      </c>
      <c r="O24" s="2">
        <v>165</v>
      </c>
      <c r="P24" s="5">
        <f t="shared" si="5"/>
        <v>21.010063589426</v>
      </c>
      <c r="Q24" s="2">
        <f t="shared" si="10"/>
        <v>3.802928117256085E+18</v>
      </c>
      <c r="R24" s="2">
        <f t="shared" si="11"/>
        <v>159</v>
      </c>
      <c r="S24" s="2">
        <f t="shared" si="12"/>
        <v>20.225364801831002</v>
      </c>
      <c r="U24" s="2">
        <f t="shared" si="6"/>
        <v>609957.88714616699</v>
      </c>
      <c r="V24" s="2">
        <f t="shared" si="7"/>
        <v>30.165132320835003</v>
      </c>
      <c r="Z24">
        <v>4564456.5496101994</v>
      </c>
      <c r="AA24" s="2">
        <v>30.165132320835003</v>
      </c>
    </row>
    <row r="25" spans="1:27">
      <c r="A25">
        <f t="shared" si="13"/>
        <v>46</v>
      </c>
      <c r="B25">
        <f t="shared" si="0"/>
        <v>690598.07764258573</v>
      </c>
      <c r="C25">
        <f t="shared" si="1"/>
        <v>215</v>
      </c>
      <c r="D25">
        <f t="shared" si="2"/>
        <v>690813.07764258573</v>
      </c>
      <c r="E25" s="2">
        <f t="shared" si="3"/>
        <v>218004027790136.63</v>
      </c>
      <c r="G25">
        <v>2.4</v>
      </c>
      <c r="H25" s="2">
        <v>177</v>
      </c>
      <c r="I25" s="5">
        <f t="shared" si="4"/>
        <v>22.608537946164002</v>
      </c>
      <c r="J25" s="2">
        <f t="shared" si="8"/>
        <v>1.0054585891374838E+19</v>
      </c>
      <c r="K25" s="2">
        <f>J25*H25*1E-27*ARC_BR2_spectra_Lee!D$16</f>
        <v>468852.58746031922</v>
      </c>
      <c r="L25" s="2">
        <f t="shared" si="9"/>
        <v>21.809300767795001</v>
      </c>
      <c r="N25">
        <v>2.4</v>
      </c>
      <c r="O25" s="2">
        <v>177</v>
      </c>
      <c r="P25" s="5">
        <f t="shared" si="5"/>
        <v>22.608537946164002</v>
      </c>
      <c r="Q25" s="2">
        <f t="shared" si="10"/>
        <v>3.873386305707689E+18</v>
      </c>
      <c r="R25" s="2">
        <f t="shared" si="11"/>
        <v>171</v>
      </c>
      <c r="S25" s="2">
        <f t="shared" si="12"/>
        <v>21.809300767795001</v>
      </c>
      <c r="U25" s="2">
        <f t="shared" si="6"/>
        <v>631880.68828525383</v>
      </c>
      <c r="V25" s="2">
        <f t="shared" si="7"/>
        <v>31.923528976087002</v>
      </c>
      <c r="Z25">
        <v>4728536.2511528535</v>
      </c>
      <c r="AA25" s="2">
        <v>31.923528976087002</v>
      </c>
    </row>
    <row r="26" spans="1:27">
      <c r="A26">
        <f t="shared" si="13"/>
        <v>48</v>
      </c>
      <c r="B26">
        <f t="shared" si="0"/>
        <v>682895.44553741859</v>
      </c>
      <c r="C26">
        <f t="shared" si="1"/>
        <v>211.25</v>
      </c>
      <c r="D26">
        <f t="shared" si="2"/>
        <v>683106.69553741859</v>
      </c>
      <c r="E26" s="2">
        <f t="shared" si="3"/>
        <v>215572078550916.41</v>
      </c>
      <c r="G26">
        <v>2.5</v>
      </c>
      <c r="H26" s="2">
        <v>185.5</v>
      </c>
      <c r="I26" s="5">
        <f t="shared" si="4"/>
        <v>24.236089084450008</v>
      </c>
      <c r="J26" s="2">
        <f t="shared" si="8"/>
        <v>1.023748216136302E+19</v>
      </c>
      <c r="K26" s="2">
        <f>J26*H26*1E-27*ARC_BR2_spectra_Lee!D$16</f>
        <v>500306.25690993312</v>
      </c>
      <c r="L26" s="2">
        <f t="shared" si="9"/>
        <v>23.422313515307003</v>
      </c>
      <c r="N26">
        <v>2.5</v>
      </c>
      <c r="O26" s="2">
        <v>185.5</v>
      </c>
      <c r="P26" s="5">
        <f t="shared" si="5"/>
        <v>24.236089084450008</v>
      </c>
      <c r="Q26" s="2">
        <f t="shared" si="10"/>
        <v>3.9438444941592847E+18</v>
      </c>
      <c r="R26" s="2">
        <f t="shared" si="11"/>
        <v>181.25</v>
      </c>
      <c r="S26" s="2">
        <f t="shared" si="12"/>
        <v>23.422313515307003</v>
      </c>
      <c r="U26" s="2">
        <f t="shared" si="6"/>
        <v>645228.94215826294</v>
      </c>
      <c r="V26" s="2">
        <f t="shared" si="7"/>
        <v>33.711002412887005</v>
      </c>
      <c r="Z26">
        <v>4828439.8589482699</v>
      </c>
      <c r="AA26" s="2">
        <v>33.711002412887005</v>
      </c>
    </row>
    <row r="27" spans="1:27">
      <c r="A27">
        <f t="shared" si="13"/>
        <v>50</v>
      </c>
      <c r="B27">
        <f t="shared" si="0"/>
        <v>674662.78838189831</v>
      </c>
      <c r="C27">
        <f t="shared" si="1"/>
        <v>205.75</v>
      </c>
      <c r="D27">
        <f t="shared" si="2"/>
        <v>674868.53838189831</v>
      </c>
      <c r="E27" s="2">
        <f t="shared" si="3"/>
        <v>212972313868405.94</v>
      </c>
      <c r="G27">
        <v>2.6</v>
      </c>
      <c r="H27" s="2">
        <v>194</v>
      </c>
      <c r="I27" s="5">
        <f t="shared" si="4"/>
        <v>25.892717004284002</v>
      </c>
      <c r="J27" s="2">
        <f t="shared" si="8"/>
        <v>1.0420378431351116E+19</v>
      </c>
      <c r="K27" s="2">
        <f>J27*H27*1E-27*ARC_BR2_spectra_Lee!D$16</f>
        <v>532579.05598281987</v>
      </c>
      <c r="L27" s="2">
        <f t="shared" si="9"/>
        <v>25.064403044367005</v>
      </c>
      <c r="N27">
        <v>2.6</v>
      </c>
      <c r="O27" s="2">
        <v>194</v>
      </c>
      <c r="P27" s="5">
        <f t="shared" si="5"/>
        <v>25.892717004284002</v>
      </c>
      <c r="Q27" s="2">
        <f t="shared" si="10"/>
        <v>4.0143026826108462E+18</v>
      </c>
      <c r="R27" s="2">
        <f t="shared" si="11"/>
        <v>189.75</v>
      </c>
      <c r="S27" s="2">
        <f t="shared" si="12"/>
        <v>25.064403044367005</v>
      </c>
      <c r="U27" s="2">
        <f t="shared" si="6"/>
        <v>658672.06422224047</v>
      </c>
      <c r="V27" s="2">
        <f t="shared" si="7"/>
        <v>35.527552631235011</v>
      </c>
      <c r="Z27">
        <v>4929064.8594837347</v>
      </c>
      <c r="AA27" s="2">
        <v>35.527552631235011</v>
      </c>
    </row>
    <row r="28" spans="1:27">
      <c r="A28" t="s">
        <v>30</v>
      </c>
      <c r="D28" s="6">
        <f>SUM(D3:D27)</f>
        <v>10866419.366312001</v>
      </c>
      <c r="E28" s="6">
        <f>SUM(E3:E27)</f>
        <v>3429181157943275.5</v>
      </c>
      <c r="F28" s="6">
        <f>E28*3</f>
        <v>1.0287543473829826E+16</v>
      </c>
      <c r="G28">
        <v>2.7</v>
      </c>
      <c r="H28" s="2">
        <v>200.5</v>
      </c>
      <c r="I28" s="5">
        <f t="shared" si="4"/>
        <v>27.57842170566601</v>
      </c>
      <c r="J28" s="2">
        <f t="shared" si="8"/>
        <v>1.0603274701339363E+19</v>
      </c>
      <c r="K28" s="2">
        <f>J28*H28*1E-27*ARC_BR2_spectra_Lee!D$16</f>
        <v>560084.11075623601</v>
      </c>
      <c r="L28" s="2">
        <f t="shared" si="9"/>
        <v>26.735569354975006</v>
      </c>
      <c r="N28">
        <v>2.7</v>
      </c>
      <c r="O28" s="2">
        <v>200.5</v>
      </c>
      <c r="P28" s="5">
        <f t="shared" si="5"/>
        <v>27.57842170566601</v>
      </c>
      <c r="Q28" s="2">
        <f t="shared" si="10"/>
        <v>4.0847608710624676E+18</v>
      </c>
      <c r="R28" s="2">
        <f t="shared" si="11"/>
        <v>197.25</v>
      </c>
      <c r="S28" s="2">
        <f t="shared" si="12"/>
        <v>26.735569354975006</v>
      </c>
      <c r="U28" s="2">
        <f t="shared" si="6"/>
        <v>670670.03371004248</v>
      </c>
      <c r="V28" s="2">
        <f t="shared" si="7"/>
        <v>37.373179631131002</v>
      </c>
      <c r="Z28">
        <v>5018873.6122713089</v>
      </c>
      <c r="AA28" s="2">
        <v>37.373179631131002</v>
      </c>
    </row>
    <row r="29" spans="1:27">
      <c r="A29" s="17" t="s">
        <v>36</v>
      </c>
      <c r="B29" s="17"/>
      <c r="C29" s="17"/>
      <c r="E29" s="11">
        <f>0.0002*6.022E+23*(6.4/666.19)</f>
        <v>1.1570512916735468E+18</v>
      </c>
      <c r="G29">
        <v>2.8</v>
      </c>
      <c r="H29" s="2">
        <v>207</v>
      </c>
      <c r="I29" s="5">
        <f t="shared" si="4"/>
        <v>29.293203188596003</v>
      </c>
      <c r="J29" s="2">
        <f t="shared" si="8"/>
        <v>1.0786170971327435E+19</v>
      </c>
      <c r="K29" s="2">
        <f>J29*H29*1E-27*ARC_BR2_spectra_Lee!D$16</f>
        <v>588215.55877097242</v>
      </c>
      <c r="L29" s="2">
        <f t="shared" si="9"/>
        <v>28.435812447131006</v>
      </c>
      <c r="N29">
        <v>2.8</v>
      </c>
      <c r="O29" s="2">
        <v>207</v>
      </c>
      <c r="P29" s="5">
        <f t="shared" si="5"/>
        <v>29.293203188596003</v>
      </c>
      <c r="Q29" s="2">
        <f t="shared" si="10"/>
        <v>4.1552190595140198E+18</v>
      </c>
      <c r="R29" s="2">
        <f t="shared" si="11"/>
        <v>203.75</v>
      </c>
      <c r="S29" s="2">
        <f t="shared" si="12"/>
        <v>28.435812447131006</v>
      </c>
      <c r="U29" s="2">
        <f t="shared" si="6"/>
        <v>682715.93729333882</v>
      </c>
      <c r="V29" s="2">
        <f t="shared" si="7"/>
        <v>39.247883412575</v>
      </c>
      <c r="Z29">
        <v>5109043.0614289837</v>
      </c>
      <c r="AA29" s="2">
        <v>39.247883412575</v>
      </c>
    </row>
    <row r="30" spans="1:27" ht="20">
      <c r="A30" s="18" t="s">
        <v>54</v>
      </c>
      <c r="B30" s="18"/>
      <c r="C30" s="18"/>
      <c r="E30" s="10">
        <f>(E28/E29)*1000000</f>
        <v>2963.7244110270549</v>
      </c>
      <c r="F30" s="10">
        <f>E30*3</f>
        <v>8891.1732330811647</v>
      </c>
      <c r="G30">
        <v>2.9</v>
      </c>
      <c r="H30" s="2">
        <v>211</v>
      </c>
      <c r="I30" s="5">
        <f t="shared" si="4"/>
        <v>31.037061453074003</v>
      </c>
      <c r="J30" s="2">
        <f t="shared" si="8"/>
        <v>1.0969067241315641E+19</v>
      </c>
      <c r="K30" s="2">
        <f>J30*H30*1E-27*ARC_BR2_spectra_Lee!D$16</f>
        <v>609748.88714616699</v>
      </c>
      <c r="L30" s="2">
        <f t="shared" si="9"/>
        <v>30.165132320835003</v>
      </c>
      <c r="N30">
        <v>2.9</v>
      </c>
      <c r="O30" s="2">
        <v>211</v>
      </c>
      <c r="P30" s="5">
        <f t="shared" si="5"/>
        <v>31.037061453074003</v>
      </c>
      <c r="Q30" s="2">
        <f t="shared" si="10"/>
        <v>4.2256772479656243E+18</v>
      </c>
      <c r="R30" s="2">
        <f t="shared" si="11"/>
        <v>209</v>
      </c>
      <c r="S30" s="2">
        <f t="shared" si="12"/>
        <v>30.165132320835003</v>
      </c>
      <c r="U30" s="2">
        <f t="shared" si="6"/>
        <v>686861.50065893237</v>
      </c>
      <c r="V30" s="2">
        <f t="shared" si="7"/>
        <v>41.151663975567004</v>
      </c>
      <c r="Z30">
        <v>5140081.5226665242</v>
      </c>
      <c r="AA30" s="2">
        <v>41.151663975567004</v>
      </c>
    </row>
    <row r="31" spans="1:27">
      <c r="G31">
        <v>3</v>
      </c>
      <c r="H31" s="2">
        <v>215</v>
      </c>
      <c r="I31" s="5">
        <f t="shared" si="4"/>
        <v>32.809996499100002</v>
      </c>
      <c r="J31" s="2">
        <f t="shared" si="8"/>
        <v>1.1151963511303799E+19</v>
      </c>
      <c r="K31" s="2">
        <f>J31*H31*1E-27*ARC_BR2_spectra_Lee!D$16</f>
        <v>631667.68828525383</v>
      </c>
      <c r="L31" s="2">
        <f t="shared" si="9"/>
        <v>31.923528976087002</v>
      </c>
      <c r="N31">
        <v>3</v>
      </c>
      <c r="O31" s="2">
        <v>215</v>
      </c>
      <c r="P31" s="5">
        <f t="shared" si="5"/>
        <v>32.809996499100002</v>
      </c>
      <c r="Q31" s="2">
        <f t="shared" si="10"/>
        <v>4.2961354364172109E+18</v>
      </c>
      <c r="R31" s="2">
        <f t="shared" si="11"/>
        <v>213</v>
      </c>
      <c r="S31" s="2">
        <f t="shared" si="12"/>
        <v>31.923528976087002</v>
      </c>
      <c r="U31" s="2">
        <f t="shared" si="6"/>
        <v>690813.07764258573</v>
      </c>
      <c r="V31" s="2">
        <f t="shared" si="7"/>
        <v>43.084521320107001</v>
      </c>
      <c r="Z31">
        <v>5169677.1984239435</v>
      </c>
      <c r="AA31" s="2">
        <v>43.084521320107001</v>
      </c>
    </row>
    <row r="32" spans="1:27" ht="20">
      <c r="A32" s="18" t="s">
        <v>55</v>
      </c>
      <c r="B32" s="18"/>
      <c r="C32" s="18"/>
      <c r="E32" s="14">
        <f>E30*ARC_BR2_spectra_Lee!D$20</f>
        <v>53.101664715038225</v>
      </c>
      <c r="F32" s="1">
        <f>F30*ARC_BR2_spectra_Lee!D$20</f>
        <v>159.30499414511468</v>
      </c>
      <c r="G32">
        <v>3.1</v>
      </c>
      <c r="H32" s="2">
        <v>216</v>
      </c>
      <c r="I32" s="5">
        <f t="shared" si="4"/>
        <v>34.612008326674008</v>
      </c>
      <c r="J32" s="2">
        <f t="shared" si="8"/>
        <v>1.1334859781292005E+19</v>
      </c>
      <c r="K32" s="2">
        <f>J32*H32*1E-27*ARC_BR2_spectra_Lee!D$16</f>
        <v>645013.44215826294</v>
      </c>
      <c r="L32" s="2">
        <f t="shared" si="9"/>
        <v>33.711002412887005</v>
      </c>
      <c r="N32">
        <v>3.1</v>
      </c>
      <c r="O32" s="2">
        <v>216</v>
      </c>
      <c r="P32" s="5">
        <f t="shared" si="5"/>
        <v>34.612008326674008</v>
      </c>
      <c r="Q32" s="2">
        <f t="shared" si="10"/>
        <v>4.3665936248688154E+18</v>
      </c>
      <c r="R32" s="2">
        <f t="shared" si="11"/>
        <v>215.5</v>
      </c>
      <c r="S32" s="2">
        <f t="shared" si="12"/>
        <v>33.711002412887005</v>
      </c>
      <c r="U32" s="2">
        <f t="shared" si="6"/>
        <v>683106.69553741859</v>
      </c>
      <c r="V32" s="2">
        <f t="shared" si="7"/>
        <v>45.046455446195012</v>
      </c>
      <c r="Z32">
        <v>5112016.85610463</v>
      </c>
      <c r="AA32" s="2">
        <v>45.046455446195012</v>
      </c>
    </row>
    <row r="33" spans="1:27">
      <c r="G33">
        <v>3.2</v>
      </c>
      <c r="H33" s="2">
        <v>217</v>
      </c>
      <c r="I33" s="5">
        <f t="shared" si="4"/>
        <v>36.443096935796007</v>
      </c>
      <c r="J33" s="2">
        <f t="shared" si="8"/>
        <v>1.151775605128012E+19</v>
      </c>
      <c r="K33" s="2">
        <f>J33*H33*1E-27*ARC_BR2_spectra_Lee!D$16</f>
        <v>658455.56422224047</v>
      </c>
      <c r="L33" s="2">
        <f t="shared" si="9"/>
        <v>35.527552631235011</v>
      </c>
      <c r="N33">
        <v>3.2</v>
      </c>
      <c r="O33" s="2">
        <v>217</v>
      </c>
      <c r="P33" s="5">
        <f t="shared" si="5"/>
        <v>36.443096935796007</v>
      </c>
      <c r="Q33" s="2">
        <f t="shared" si="10"/>
        <v>4.4370518133203855E+18</v>
      </c>
      <c r="R33" s="2">
        <f t="shared" si="11"/>
        <v>216.5</v>
      </c>
      <c r="S33" s="2">
        <f t="shared" si="12"/>
        <v>35.527552631235011</v>
      </c>
      <c r="U33" s="2">
        <f t="shared" si="6"/>
        <v>674868.53838189831</v>
      </c>
      <c r="V33" s="2">
        <f t="shared" si="7"/>
        <v>47.037466353831</v>
      </c>
      <c r="Z33">
        <v>5050388.8537148498</v>
      </c>
      <c r="AA33" s="2">
        <v>47.037466353831</v>
      </c>
    </row>
    <row r="34" spans="1:27" ht="16" thickBot="1">
      <c r="A34" s="6"/>
      <c r="B34" t="s">
        <v>25</v>
      </c>
      <c r="C34" t="s">
        <v>26</v>
      </c>
      <c r="D34" s="17" t="s">
        <v>56</v>
      </c>
      <c r="E34" s="17"/>
      <c r="G34">
        <v>3.3</v>
      </c>
      <c r="H34" s="2">
        <v>217.5</v>
      </c>
      <c r="I34" s="5">
        <f t="shared" si="4"/>
        <v>38.303262326465997</v>
      </c>
      <c r="J34" s="2">
        <f t="shared" si="8"/>
        <v>1.1700652321268236E+19</v>
      </c>
      <c r="K34" s="2">
        <f>J34*H34*1E-27*ARC_BR2_spectra_Lee!D$16</f>
        <v>670452.78371004248</v>
      </c>
      <c r="L34" s="2">
        <f t="shared" si="9"/>
        <v>37.373179631131002</v>
      </c>
      <c r="N34">
        <v>3.3</v>
      </c>
      <c r="O34" s="2">
        <v>217.5</v>
      </c>
      <c r="P34" s="5">
        <f t="shared" si="5"/>
        <v>38.303262326465997</v>
      </c>
      <c r="Q34" s="2">
        <f t="shared" si="10"/>
        <v>4.5075100017719552E+18</v>
      </c>
      <c r="R34" s="2">
        <f t="shared" si="11"/>
        <v>217.25</v>
      </c>
      <c r="S34" s="2">
        <f t="shared" si="12"/>
        <v>37.373179631131002</v>
      </c>
      <c r="U34" s="2">
        <f t="shared" si="6"/>
        <v>669472.50228325196</v>
      </c>
      <c r="V34" s="2">
        <f t="shared" si="7"/>
        <v>49.057554043015003</v>
      </c>
      <c r="Z34">
        <v>5010032.6504508778</v>
      </c>
      <c r="AA34" s="2">
        <v>49.057554043015003</v>
      </c>
    </row>
    <row r="35" spans="1:27" ht="16" thickBot="1">
      <c r="A35" s="6" t="s">
        <v>48</v>
      </c>
      <c r="B35" s="7">
        <f>SUMPRODUCT(K4:K250,L4:L250)/SUM(K4:K250)</f>
        <v>97.505257987698258</v>
      </c>
      <c r="C35" s="7">
        <f>SUMPRODUCT(R4:R235,S4:S235)/SUM(R4:R235)</f>
        <v>80.236941972208498</v>
      </c>
      <c r="D35" s="20">
        <f>Z3</f>
        <v>97.506850228188185</v>
      </c>
      <c r="E35" s="21"/>
      <c r="G35">
        <v>3.4</v>
      </c>
      <c r="H35" s="2">
        <v>218</v>
      </c>
      <c r="I35" s="5">
        <f t="shared" si="4"/>
        <v>40.192504498684002</v>
      </c>
      <c r="J35" s="2">
        <f t="shared" si="8"/>
        <v>1.1883548591256486E+19</v>
      </c>
      <c r="K35" s="2">
        <f>J35*H35*1E-27*ARC_BR2_spectra_Lee!D$16</f>
        <v>682498.18729333882</v>
      </c>
      <c r="L35" s="2">
        <f t="shared" si="9"/>
        <v>39.247883412575</v>
      </c>
      <c r="N35">
        <v>3.4</v>
      </c>
      <c r="O35" s="2">
        <v>218</v>
      </c>
      <c r="P35" s="5">
        <f t="shared" si="5"/>
        <v>40.192504498684002</v>
      </c>
      <c r="Q35" s="2">
        <f t="shared" si="10"/>
        <v>4.5779681902235766E+18</v>
      </c>
      <c r="R35" s="2">
        <f t="shared" si="11"/>
        <v>217.75</v>
      </c>
      <c r="S35" s="2">
        <f t="shared" si="12"/>
        <v>39.247883412575</v>
      </c>
      <c r="U35" s="2">
        <f t="shared" si="6"/>
        <v>663643.30932521448</v>
      </c>
      <c r="V35" s="2">
        <f t="shared" si="7"/>
        <v>51.106718513747005</v>
      </c>
      <c r="Z35">
        <v>4966430.1798564391</v>
      </c>
      <c r="AA35" s="2">
        <v>51.106718513747005</v>
      </c>
    </row>
    <row r="36" spans="1:27">
      <c r="A36" s="6" t="s">
        <v>49</v>
      </c>
      <c r="B36" s="13">
        <f>SUMPRODUCT(K5:K251,L5:L251)/SUM(L5:L251)</f>
        <v>38478.607228201603</v>
      </c>
      <c r="C36" s="7">
        <f>SUMPRODUCT(R5:R236,S5:S236)/SUM(S5:S236)</f>
        <v>10.986391017421358</v>
      </c>
      <c r="D36" s="22">
        <v>425603.54774120962</v>
      </c>
      <c r="E36" s="22" t="e">
        <f t="shared" ref="E36" si="14">SUMPRODUCT(B37:B244,C37:C244)/SUM(B37:B244)</f>
        <v>#DIV/0!</v>
      </c>
      <c r="G36">
        <v>3.5</v>
      </c>
      <c r="H36" s="2">
        <v>216</v>
      </c>
      <c r="I36" s="5">
        <f t="shared" si="4"/>
        <v>42.110823452449999</v>
      </c>
      <c r="J36" s="2">
        <f t="shared" si="8"/>
        <v>1.20664448612446E+19</v>
      </c>
      <c r="K36" s="2">
        <f>J36*H36*1E-27*ARC_BR2_spectra_Lee!D$16</f>
        <v>686644.50065893237</v>
      </c>
      <c r="L36" s="2">
        <f t="shared" si="9"/>
        <v>41.151663975567004</v>
      </c>
      <c r="N36">
        <v>3.5</v>
      </c>
      <c r="O36" s="2">
        <v>216</v>
      </c>
      <c r="P36" s="5">
        <f t="shared" si="5"/>
        <v>42.110823452449999</v>
      </c>
      <c r="Q36" s="2">
        <f t="shared" si="10"/>
        <v>4.6484263786751457E+18</v>
      </c>
      <c r="R36" s="2">
        <f t="shared" si="11"/>
        <v>217</v>
      </c>
      <c r="S36" s="2">
        <f t="shared" si="12"/>
        <v>41.151663975567004</v>
      </c>
      <c r="U36" s="2">
        <f t="shared" ref="U36:U63" si="15">SUM(K42,R42)</f>
        <v>655646.20235869766</v>
      </c>
      <c r="V36" s="2">
        <f t="shared" ref="V36:V62" si="16">S42</f>
        <v>53.184959766027006</v>
      </c>
      <c r="Z36">
        <v>4906601.0159634417</v>
      </c>
      <c r="AA36" s="2">
        <v>53.184959766027006</v>
      </c>
    </row>
    <row r="37" spans="1:27">
      <c r="G37">
        <v>3.6</v>
      </c>
      <c r="H37" s="2">
        <v>214</v>
      </c>
      <c r="I37" s="5">
        <f t="shared" si="4"/>
        <v>44.05821918776401</v>
      </c>
      <c r="J37" s="2">
        <f t="shared" si="8"/>
        <v>1.224934113123285E+19</v>
      </c>
      <c r="K37" s="2">
        <f>J37*H37*1E-27*ARC_BR2_spectra_Lee!D$16</f>
        <v>690598.07764258573</v>
      </c>
      <c r="L37" s="2">
        <f t="shared" si="9"/>
        <v>43.084521320107001</v>
      </c>
      <c r="N37">
        <v>3.6</v>
      </c>
      <c r="O37" s="2">
        <v>214</v>
      </c>
      <c r="P37" s="5">
        <f t="shared" si="5"/>
        <v>44.05821918776401</v>
      </c>
      <c r="Q37" s="2">
        <f t="shared" si="10"/>
        <v>4.7188845671267676E+18</v>
      </c>
      <c r="R37" s="2">
        <f t="shared" si="11"/>
        <v>215</v>
      </c>
      <c r="S37" s="2">
        <f t="shared" si="12"/>
        <v>43.084521320107001</v>
      </c>
      <c r="U37" s="2">
        <f t="shared" si="15"/>
        <v>647167.00443732087</v>
      </c>
      <c r="V37" s="2">
        <f t="shared" si="16"/>
        <v>55.292277799855007</v>
      </c>
      <c r="Z37">
        <v>4843164.8883700697</v>
      </c>
      <c r="AA37" s="2">
        <v>55.292277799855007</v>
      </c>
    </row>
    <row r="38" spans="1:27">
      <c r="G38">
        <v>3.7</v>
      </c>
      <c r="H38" s="2">
        <v>208.5</v>
      </c>
      <c r="I38" s="5">
        <f t="shared" si="4"/>
        <v>46.034691704626006</v>
      </c>
      <c r="J38" s="2">
        <f t="shared" si="8"/>
        <v>1.2432237401220921E+19</v>
      </c>
      <c r="K38" s="2">
        <f>J38*H38*1E-27*ARC_BR2_spectra_Lee!D$16</f>
        <v>682895.44553741859</v>
      </c>
      <c r="L38" s="2">
        <f t="shared" si="9"/>
        <v>45.046455446195012</v>
      </c>
      <c r="N38">
        <v>3.7</v>
      </c>
      <c r="O38" s="2">
        <v>208.5</v>
      </c>
      <c r="P38" s="5">
        <f t="shared" si="5"/>
        <v>46.034691704626006</v>
      </c>
      <c r="Q38" s="2">
        <f t="shared" si="10"/>
        <v>4.7893427555783199E+18</v>
      </c>
      <c r="R38" s="2">
        <f t="shared" si="11"/>
        <v>211.25</v>
      </c>
      <c r="S38" s="2">
        <f t="shared" si="12"/>
        <v>45.046455446195012</v>
      </c>
      <c r="U38" s="2">
        <f t="shared" si="15"/>
        <v>638205.96556106</v>
      </c>
      <c r="V38" s="2">
        <f t="shared" si="16"/>
        <v>57.428672615231008</v>
      </c>
      <c r="Z38">
        <v>4776121.7970761396</v>
      </c>
      <c r="AA38" s="2">
        <v>57.428672615231008</v>
      </c>
    </row>
    <row r="39" spans="1:27">
      <c r="G39">
        <v>3.8</v>
      </c>
      <c r="H39" s="2">
        <v>203</v>
      </c>
      <c r="I39" s="5">
        <f t="shared" si="4"/>
        <v>48.040241003035995</v>
      </c>
      <c r="J39" s="2">
        <f t="shared" si="8"/>
        <v>1.2615133671209036E+19</v>
      </c>
      <c r="K39" s="2">
        <f>J39*H39*1E-27*ARC_BR2_spectra_Lee!D$16</f>
        <v>674662.78838189831</v>
      </c>
      <c r="L39" s="2">
        <f t="shared" si="9"/>
        <v>47.037466353831</v>
      </c>
      <c r="N39">
        <v>3.8</v>
      </c>
      <c r="O39" s="2">
        <v>203</v>
      </c>
      <c r="P39" s="5">
        <f t="shared" si="5"/>
        <v>48.040241003035995</v>
      </c>
      <c r="Q39" s="2">
        <f t="shared" si="10"/>
        <v>4.8598009440298906E+18</v>
      </c>
      <c r="R39" s="2">
        <f t="shared" si="11"/>
        <v>205.75</v>
      </c>
      <c r="S39" s="2">
        <f t="shared" si="12"/>
        <v>47.037466353831</v>
      </c>
      <c r="U39" s="2">
        <f t="shared" si="15"/>
        <v>628763.0857299472</v>
      </c>
      <c r="V39" s="2">
        <f t="shared" si="16"/>
        <v>59.594144212155008</v>
      </c>
      <c r="Z39">
        <v>4705471.7420818936</v>
      </c>
      <c r="AA39" s="2">
        <v>59.594144212155008</v>
      </c>
    </row>
    <row r="40" spans="1:27">
      <c r="G40">
        <v>3.9</v>
      </c>
      <c r="H40" s="2">
        <v>198.5</v>
      </c>
      <c r="I40" s="5">
        <f t="shared" si="4"/>
        <v>50.074867082994004</v>
      </c>
      <c r="J40" s="2">
        <f t="shared" si="8"/>
        <v>1.279802994119733E+19</v>
      </c>
      <c r="K40" s="2">
        <f>J40*H40*1E-27*ARC_BR2_spectra_Lee!D$16</f>
        <v>669271.75228325196</v>
      </c>
      <c r="L40" s="2">
        <f t="shared" si="9"/>
        <v>49.057554043015003</v>
      </c>
      <c r="N40">
        <v>3.9</v>
      </c>
      <c r="O40" s="2">
        <v>198.5</v>
      </c>
      <c r="P40" s="5">
        <f t="shared" si="5"/>
        <v>50.074867082994004</v>
      </c>
      <c r="Q40" s="2">
        <f t="shared" si="10"/>
        <v>4.9302591324815278E+18</v>
      </c>
      <c r="R40" s="2">
        <f t="shared" si="11"/>
        <v>200.75</v>
      </c>
      <c r="S40" s="2">
        <f t="shared" si="12"/>
        <v>49.057554043015003</v>
      </c>
      <c r="U40" s="2">
        <f t="shared" si="15"/>
        <v>618838.36494395311</v>
      </c>
      <c r="V40" s="2">
        <f t="shared" si="16"/>
        <v>61.788692590627015</v>
      </c>
      <c r="Z40">
        <v>4631214.7233871128</v>
      </c>
      <c r="AA40" s="2">
        <v>61.788692590627015</v>
      </c>
    </row>
    <row r="41" spans="1:27">
      <c r="G41">
        <v>4</v>
      </c>
      <c r="H41" s="2">
        <v>194</v>
      </c>
      <c r="I41" s="5">
        <f t="shared" si="4"/>
        <v>52.138569944500006</v>
      </c>
      <c r="J41" s="2">
        <f t="shared" si="8"/>
        <v>1.2980926211185447E+19</v>
      </c>
      <c r="K41" s="2">
        <f>J41*H41*1E-27*ARC_BR2_spectra_Lee!D$16</f>
        <v>663447.05932521448</v>
      </c>
      <c r="L41" s="2">
        <f t="shared" si="9"/>
        <v>51.106718513747005</v>
      </c>
      <c r="N41">
        <v>4</v>
      </c>
      <c r="O41" s="2">
        <v>194</v>
      </c>
      <c r="P41" s="5">
        <f t="shared" si="5"/>
        <v>52.138569944500006</v>
      </c>
      <c r="Q41" s="2">
        <f t="shared" si="10"/>
        <v>5.0007173209330985E+18</v>
      </c>
      <c r="R41" s="2">
        <f t="shared" si="11"/>
        <v>196.25</v>
      </c>
      <c r="S41" s="2">
        <f t="shared" si="12"/>
        <v>51.106718513747005</v>
      </c>
      <c r="U41" s="2">
        <f t="shared" si="15"/>
        <v>610657.46406846552</v>
      </c>
      <c r="V41" s="2">
        <f t="shared" si="16"/>
        <v>64.012317750647</v>
      </c>
      <c r="Z41">
        <v>4570009.3412637962</v>
      </c>
      <c r="AA41" s="2">
        <v>64.012317750647</v>
      </c>
    </row>
    <row r="42" spans="1:27">
      <c r="G42">
        <v>4.0999999999999996</v>
      </c>
      <c r="H42" s="2">
        <v>189</v>
      </c>
      <c r="I42" s="5">
        <f t="shared" si="4"/>
        <v>54.231349587554</v>
      </c>
      <c r="J42" s="2">
        <f t="shared" si="8"/>
        <v>1.3163822481173561E+19</v>
      </c>
      <c r="K42" s="2">
        <f>J42*H42*1E-27*ARC_BR2_spectra_Lee!D$16</f>
        <v>655454.70235869766</v>
      </c>
      <c r="L42" s="2">
        <f t="shared" si="9"/>
        <v>53.184959766027006</v>
      </c>
      <c r="N42">
        <v>4.0999999999999996</v>
      </c>
      <c r="O42" s="2">
        <v>189</v>
      </c>
      <c r="P42" s="5">
        <f t="shared" si="5"/>
        <v>54.231349587554</v>
      </c>
      <c r="Q42" s="2">
        <f t="shared" si="10"/>
        <v>5.0711755093846682E+18</v>
      </c>
      <c r="R42" s="2">
        <f t="shared" si="11"/>
        <v>191.5</v>
      </c>
      <c r="S42" s="2">
        <f t="shared" si="12"/>
        <v>53.184959766027006</v>
      </c>
      <c r="U42" s="2">
        <f t="shared" si="15"/>
        <v>602052.84315270896</v>
      </c>
      <c r="V42" s="2">
        <f t="shared" si="16"/>
        <v>66.265019692214992</v>
      </c>
      <c r="Z42">
        <v>4505629.8310842067</v>
      </c>
      <c r="AA42" s="2">
        <v>66.265019692214992</v>
      </c>
    </row>
    <row r="43" spans="1:27">
      <c r="G43">
        <v>4.2</v>
      </c>
      <c r="H43" s="2">
        <v>184</v>
      </c>
      <c r="I43" s="5">
        <f t="shared" si="4"/>
        <v>56.353206012156015</v>
      </c>
      <c r="J43" s="2">
        <f t="shared" si="8"/>
        <v>1.3346718751161858E+19</v>
      </c>
      <c r="K43" s="2">
        <f>J43*H43*1E-27*ARC_BR2_spectra_Lee!D$16</f>
        <v>646980.50443732087</v>
      </c>
      <c r="L43" s="2">
        <f t="shared" si="9"/>
        <v>55.292277799855007</v>
      </c>
      <c r="N43">
        <v>4.2</v>
      </c>
      <c r="O43" s="2">
        <v>184</v>
      </c>
      <c r="P43" s="5">
        <f t="shared" si="5"/>
        <v>56.353206012156015</v>
      </c>
      <c r="Q43" s="2">
        <f t="shared" si="10"/>
        <v>5.1416336978363064E+18</v>
      </c>
      <c r="R43" s="2">
        <f t="shared" si="11"/>
        <v>186.5</v>
      </c>
      <c r="S43" s="2">
        <f t="shared" si="12"/>
        <v>55.292277799855007</v>
      </c>
      <c r="U43" s="2">
        <f t="shared" si="15"/>
        <v>593024.20219665405</v>
      </c>
      <c r="V43" s="2">
        <f t="shared" si="16"/>
        <v>68.546798415331011</v>
      </c>
      <c r="Z43">
        <v>4438076.1928481264</v>
      </c>
      <c r="AA43" s="2">
        <v>68.546798415331011</v>
      </c>
    </row>
    <row r="44" spans="1:27">
      <c r="G44">
        <v>4.3</v>
      </c>
      <c r="H44" s="2">
        <v>179</v>
      </c>
      <c r="I44" s="5">
        <f t="shared" si="4"/>
        <v>58.504139218306001</v>
      </c>
      <c r="J44" s="2">
        <f t="shared" si="8"/>
        <v>1.3529615021149837E+19</v>
      </c>
      <c r="K44" s="2">
        <f>J44*H44*1E-27*ARC_BR2_spectra_Lee!D$16</f>
        <v>638024.46556106</v>
      </c>
      <c r="L44" s="2">
        <f t="shared" si="9"/>
        <v>57.428672615231008</v>
      </c>
      <c r="N44">
        <v>4.3</v>
      </c>
      <c r="O44" s="2">
        <v>179</v>
      </c>
      <c r="P44" s="5">
        <f t="shared" si="5"/>
        <v>58.504139218306001</v>
      </c>
      <c r="Q44" s="2">
        <f t="shared" si="10"/>
        <v>5.2120918862878249E+18</v>
      </c>
      <c r="R44" s="2">
        <f t="shared" si="11"/>
        <v>181.5</v>
      </c>
      <c r="S44" s="2">
        <f t="shared" si="12"/>
        <v>57.428672615231008</v>
      </c>
      <c r="U44" s="2">
        <f t="shared" si="15"/>
        <v>583571.54120032198</v>
      </c>
      <c r="V44" s="2">
        <f t="shared" si="16"/>
        <v>70.857653919995016</v>
      </c>
      <c r="Z44">
        <v>4367348.4265557099</v>
      </c>
      <c r="AA44" s="2">
        <v>70.857653919995016</v>
      </c>
    </row>
    <row r="45" spans="1:27">
      <c r="G45">
        <v>4.4000000000000004</v>
      </c>
      <c r="H45" s="2">
        <v>174</v>
      </c>
      <c r="I45" s="5">
        <f t="shared" si="4"/>
        <v>60.684149206004015</v>
      </c>
      <c r="J45" s="2">
        <f t="shared" si="8"/>
        <v>1.3712511291138175E+19</v>
      </c>
      <c r="K45" s="2">
        <f>J45*H45*1E-27*ARC_BR2_spectra_Lee!D$16</f>
        <v>628586.5857299472</v>
      </c>
      <c r="L45" s="2">
        <f t="shared" si="9"/>
        <v>59.594144212155008</v>
      </c>
      <c r="N45">
        <v>4.4000000000000004</v>
      </c>
      <c r="O45" s="2">
        <v>174</v>
      </c>
      <c r="P45" s="5">
        <f t="shared" si="5"/>
        <v>60.684149206004015</v>
      </c>
      <c r="Q45" s="2">
        <f t="shared" si="10"/>
        <v>5.2825500747394796E+18</v>
      </c>
      <c r="R45" s="2">
        <f t="shared" si="11"/>
        <v>176.5</v>
      </c>
      <c r="S45" s="2">
        <f t="shared" si="12"/>
        <v>59.594144212155008</v>
      </c>
      <c r="U45" s="2">
        <f t="shared" si="15"/>
        <v>573694.86016369809</v>
      </c>
      <c r="V45" s="2">
        <f t="shared" si="16"/>
        <v>73.197586206207006</v>
      </c>
      <c r="Z45">
        <v>4293446.532206852</v>
      </c>
      <c r="AA45" s="2">
        <v>73.197586206207006</v>
      </c>
    </row>
    <row r="46" spans="1:27">
      <c r="G46">
        <v>4.5</v>
      </c>
      <c r="H46" s="2">
        <v>169</v>
      </c>
      <c r="I46" s="5">
        <f t="shared" si="4"/>
        <v>62.893235975250015</v>
      </c>
      <c r="J46" s="2">
        <f t="shared" si="8"/>
        <v>1.3895407561126246E+19</v>
      </c>
      <c r="K46" s="2">
        <f>J46*H46*1E-27*ARC_BR2_spectra_Lee!D$16</f>
        <v>618666.86494395311</v>
      </c>
      <c r="L46" s="2">
        <f t="shared" si="9"/>
        <v>61.788692590627015</v>
      </c>
      <c r="N46">
        <v>4.5</v>
      </c>
      <c r="O46" s="2">
        <v>169</v>
      </c>
      <c r="P46" s="5">
        <f t="shared" si="5"/>
        <v>62.893235975250015</v>
      </c>
      <c r="Q46" s="2">
        <f t="shared" si="10"/>
        <v>5.3530082631910328E+18</v>
      </c>
      <c r="R46" s="2">
        <f t="shared" si="11"/>
        <v>171.5</v>
      </c>
      <c r="S46" s="2">
        <f t="shared" si="12"/>
        <v>61.788692590627015</v>
      </c>
      <c r="U46" s="2">
        <f t="shared" si="15"/>
        <v>561023.94593495224</v>
      </c>
      <c r="V46" s="2">
        <f t="shared" si="16"/>
        <v>75.56659527396701</v>
      </c>
      <c r="Z46">
        <v>4198629.8204195518</v>
      </c>
      <c r="AA46" s="2">
        <v>75.56659527396701</v>
      </c>
    </row>
    <row r="47" spans="1:27">
      <c r="G47">
        <v>4.5999999999999996</v>
      </c>
      <c r="H47" s="2">
        <v>164.6</v>
      </c>
      <c r="I47" s="5">
        <f t="shared" si="4"/>
        <v>65.131399526043992</v>
      </c>
      <c r="J47" s="2">
        <f t="shared" si="8"/>
        <v>1.4078303831114273E+19</v>
      </c>
      <c r="K47" s="2">
        <f>J47*H47*1E-27*ARC_BR2_spectra_Lee!D$16</f>
        <v>610490.66406846547</v>
      </c>
      <c r="L47" s="2">
        <f t="shared" si="9"/>
        <v>64.012317750647</v>
      </c>
      <c r="N47">
        <v>4.5999999999999996</v>
      </c>
      <c r="O47" s="2">
        <v>164.6</v>
      </c>
      <c r="P47" s="5">
        <f t="shared" si="5"/>
        <v>65.131399526043992</v>
      </c>
      <c r="Q47" s="2">
        <f t="shared" si="10"/>
        <v>5.4234664516425687E+18</v>
      </c>
      <c r="R47" s="2">
        <f t="shared" si="11"/>
        <v>166.8</v>
      </c>
      <c r="S47" s="2">
        <f t="shared" si="12"/>
        <v>64.012317750647</v>
      </c>
      <c r="U47" s="2">
        <f t="shared" si="15"/>
        <v>547870.89075134718</v>
      </c>
      <c r="V47" s="2">
        <f t="shared" si="16"/>
        <v>77.964681123275</v>
      </c>
      <c r="Z47">
        <v>4100206.1449318808</v>
      </c>
      <c r="AA47" s="2">
        <v>77.964681123275</v>
      </c>
    </row>
    <row r="48" spans="1:27">
      <c r="G48">
        <v>4.7</v>
      </c>
      <c r="H48" s="2">
        <v>160.19999999999999</v>
      </c>
      <c r="I48" s="5">
        <f t="shared" si="4"/>
        <v>67.398639858386005</v>
      </c>
      <c r="J48" s="2">
        <f t="shared" si="8"/>
        <v>1.426120010110266E+19</v>
      </c>
      <c r="K48" s="2">
        <f>J48*H48*1E-27*ARC_BR2_spectra_Lee!D$16</f>
        <v>601890.44315270893</v>
      </c>
      <c r="L48" s="2">
        <f t="shared" si="9"/>
        <v>66.265019692214992</v>
      </c>
      <c r="N48">
        <v>4.7</v>
      </c>
      <c r="O48" s="2">
        <v>160.19999999999999</v>
      </c>
      <c r="P48" s="5">
        <f t="shared" si="5"/>
        <v>67.398639858386005</v>
      </c>
      <c r="Q48" s="2">
        <f t="shared" si="10"/>
        <v>5.4939246400942418E+18</v>
      </c>
      <c r="R48" s="2">
        <f t="shared" si="11"/>
        <v>162.39999999999998</v>
      </c>
      <c r="S48" s="2">
        <f t="shared" si="12"/>
        <v>66.265019692214992</v>
      </c>
      <c r="U48" s="2">
        <f t="shared" si="15"/>
        <v>534235.9946128634</v>
      </c>
      <c r="V48" s="2">
        <f t="shared" si="16"/>
        <v>80.391843754131003</v>
      </c>
      <c r="Z48">
        <v>3998175.5057436945</v>
      </c>
      <c r="AA48" s="2">
        <v>80.391843754131003</v>
      </c>
    </row>
    <row r="49" spans="7:27">
      <c r="G49">
        <v>4.8</v>
      </c>
      <c r="H49" s="2">
        <v>155.80000000000001</v>
      </c>
      <c r="I49" s="5">
        <f t="shared" si="4"/>
        <v>69.694956972276003</v>
      </c>
      <c r="J49" s="2">
        <f t="shared" si="8"/>
        <v>1.4444096371090729E+19</v>
      </c>
      <c r="K49" s="2">
        <f>J49*H49*1E-27*ARC_BR2_spectra_Lee!D$16</f>
        <v>592866.20219665405</v>
      </c>
      <c r="L49" s="2">
        <f t="shared" si="9"/>
        <v>68.546798415331011</v>
      </c>
      <c r="N49">
        <v>4.8</v>
      </c>
      <c r="O49" s="2">
        <v>155.80000000000001</v>
      </c>
      <c r="P49" s="5">
        <f t="shared" si="5"/>
        <v>69.694956972276003</v>
      </c>
      <c r="Q49" s="2">
        <f t="shared" si="10"/>
        <v>5.564382828545794E+18</v>
      </c>
      <c r="R49" s="2">
        <f t="shared" si="11"/>
        <v>158</v>
      </c>
      <c r="S49" s="2">
        <f t="shared" si="12"/>
        <v>68.546798415331011</v>
      </c>
      <c r="U49" s="2">
        <f t="shared" si="15"/>
        <v>520119.25751951715</v>
      </c>
      <c r="V49" s="2">
        <f t="shared" si="16"/>
        <v>82.848083166535005</v>
      </c>
      <c r="Z49">
        <v>3892537.9028551122</v>
      </c>
      <c r="AA49" s="2">
        <v>82.848083166535005</v>
      </c>
    </row>
    <row r="50" spans="7:27">
      <c r="G50">
        <v>4.9000000000000004</v>
      </c>
      <c r="H50" s="2">
        <v>151.4</v>
      </c>
      <c r="I50" s="5">
        <f t="shared" si="4"/>
        <v>72.020350867714015</v>
      </c>
      <c r="J50" s="2">
        <f t="shared" si="8"/>
        <v>1.4626992641078977E+19</v>
      </c>
      <c r="K50" s="2">
        <f>J50*H50*1E-27*ARC_BR2_spectra_Lee!D$16</f>
        <v>583417.94120032201</v>
      </c>
      <c r="L50" s="2">
        <f t="shared" si="9"/>
        <v>70.857653919995016</v>
      </c>
      <c r="N50">
        <v>4.9000000000000004</v>
      </c>
      <c r="O50" s="2">
        <v>151.4</v>
      </c>
      <c r="P50" s="5">
        <f t="shared" si="5"/>
        <v>72.020350867714015</v>
      </c>
      <c r="Q50" s="2">
        <f t="shared" si="10"/>
        <v>5.6348410169974159E+18</v>
      </c>
      <c r="R50" s="2">
        <f t="shared" si="11"/>
        <v>153.60000000000002</v>
      </c>
      <c r="S50" s="2">
        <f t="shared" si="12"/>
        <v>70.857653919995016</v>
      </c>
      <c r="U50" s="2">
        <f t="shared" si="15"/>
        <v>505520.67947129306</v>
      </c>
      <c r="V50" s="2">
        <f t="shared" si="16"/>
        <v>85.333399360486879</v>
      </c>
      <c r="Z50">
        <v>3783293.3362660203</v>
      </c>
      <c r="AA50" s="2">
        <v>85.333399360486993</v>
      </c>
    </row>
    <row r="51" spans="7:27">
      <c r="G51">
        <v>5</v>
      </c>
      <c r="H51" s="2">
        <v>147</v>
      </c>
      <c r="I51" s="5">
        <f t="shared" si="4"/>
        <v>74.374821544700012</v>
      </c>
      <c r="J51" s="2">
        <f t="shared" si="8"/>
        <v>1.4809888911067046E+19</v>
      </c>
      <c r="K51" s="2">
        <f>J51*H51*1E-27*ARC_BR2_spectra_Lee!D$16</f>
        <v>573545.66016369814</v>
      </c>
      <c r="L51" s="2">
        <f t="shared" si="9"/>
        <v>73.197586206207006</v>
      </c>
      <c r="N51">
        <v>5</v>
      </c>
      <c r="O51" s="2">
        <v>147</v>
      </c>
      <c r="P51" s="5">
        <f t="shared" si="5"/>
        <v>74.374821544700012</v>
      </c>
      <c r="Q51" s="2">
        <f t="shared" si="10"/>
        <v>5.7052992054489672E+18</v>
      </c>
      <c r="R51" s="2">
        <f t="shared" si="11"/>
        <v>149.19999999999999</v>
      </c>
      <c r="S51" s="2">
        <f t="shared" si="12"/>
        <v>73.197586206207006</v>
      </c>
      <c r="U51" s="2">
        <f t="shared" si="15"/>
        <v>500499.32222140569</v>
      </c>
      <c r="V51" s="2">
        <f t="shared" si="16"/>
        <v>87.847792335986753</v>
      </c>
      <c r="Z51">
        <v>3745732.919945322</v>
      </c>
      <c r="AA51" s="2">
        <v>87.847792335986995</v>
      </c>
    </row>
    <row r="52" spans="7:27">
      <c r="G52">
        <v>5.0999999999999996</v>
      </c>
      <c r="H52" s="2">
        <v>142</v>
      </c>
      <c r="I52" s="5">
        <f t="shared" si="4"/>
        <v>76.758369003233994</v>
      </c>
      <c r="J52" s="2">
        <f t="shared" si="8"/>
        <v>1.4992785181055119E+19</v>
      </c>
      <c r="K52" s="2">
        <f>J52*H52*1E-27*ARC_BR2_spectra_Lee!D$16</f>
        <v>560879.44593495224</v>
      </c>
      <c r="L52" s="2">
        <f t="shared" si="9"/>
        <v>75.56659527396701</v>
      </c>
      <c r="N52">
        <v>5.0999999999999996</v>
      </c>
      <c r="O52" s="2">
        <v>142</v>
      </c>
      <c r="P52" s="5">
        <f t="shared" si="5"/>
        <v>76.758369003233994</v>
      </c>
      <c r="Q52" s="2">
        <f t="shared" si="10"/>
        <v>5.7757573939005215E+18</v>
      </c>
      <c r="R52" s="2">
        <f t="shared" si="11"/>
        <v>144.5</v>
      </c>
      <c r="S52" s="2">
        <f t="shared" si="12"/>
        <v>75.56659527396701</v>
      </c>
      <c r="U52" s="2">
        <f t="shared" si="15"/>
        <v>495228.60767498065</v>
      </c>
      <c r="V52" s="2">
        <f t="shared" si="16"/>
        <v>90.391262093034868</v>
      </c>
      <c r="Z52">
        <v>3706296.88250035</v>
      </c>
      <c r="AA52" s="2">
        <v>90.39126209303501</v>
      </c>
    </row>
    <row r="53" spans="7:27">
      <c r="G53">
        <v>5.2</v>
      </c>
      <c r="H53" s="2">
        <v>137</v>
      </c>
      <c r="I53" s="5">
        <f t="shared" si="4"/>
        <v>79.170993243316005</v>
      </c>
      <c r="J53" s="2">
        <f t="shared" si="8"/>
        <v>1.5175681451043457E+19</v>
      </c>
      <c r="K53" s="2">
        <f>J53*H53*1E-27*ARC_BR2_spectra_Lee!D$16</f>
        <v>547731.39075134718</v>
      </c>
      <c r="L53" s="2">
        <f t="shared" si="9"/>
        <v>77.964681123275</v>
      </c>
      <c r="N53">
        <v>5.2</v>
      </c>
      <c r="O53" s="2">
        <v>137</v>
      </c>
      <c r="P53" s="5">
        <f t="shared" si="5"/>
        <v>79.170993243316005</v>
      </c>
      <c r="Q53" s="2">
        <f t="shared" si="10"/>
        <v>5.8462155823521761E+18</v>
      </c>
      <c r="R53" s="2">
        <f t="shared" si="11"/>
        <v>139.5</v>
      </c>
      <c r="S53" s="2">
        <f t="shared" si="12"/>
        <v>77.964681123275</v>
      </c>
      <c r="U53" s="2">
        <f t="shared" si="15"/>
        <v>489707.33583202114</v>
      </c>
      <c r="V53" s="2">
        <f t="shared" si="16"/>
        <v>92.963808631630883</v>
      </c>
      <c r="Z53">
        <v>3664985.2239311272</v>
      </c>
      <c r="AA53" s="2">
        <v>92.963808631630997</v>
      </c>
    </row>
    <row r="54" spans="7:27">
      <c r="G54">
        <v>5.3</v>
      </c>
      <c r="H54" s="2">
        <v>132</v>
      </c>
      <c r="I54" s="5">
        <f t="shared" si="4"/>
        <v>81.612694264946001</v>
      </c>
      <c r="J54" s="2">
        <f t="shared" si="8"/>
        <v>1.5358577721031526E+19</v>
      </c>
      <c r="K54" s="2">
        <f>J54*H54*1E-27*ARC_BR2_spectra_Lee!D$16</f>
        <v>534101.4946128634</v>
      </c>
      <c r="L54" s="2">
        <f t="shared" si="9"/>
        <v>80.391843754131003</v>
      </c>
      <c r="N54">
        <v>5.3</v>
      </c>
      <c r="O54" s="2">
        <v>132</v>
      </c>
      <c r="P54" s="5">
        <f t="shared" si="5"/>
        <v>81.612694264946001</v>
      </c>
      <c r="Q54" s="2">
        <f t="shared" si="10"/>
        <v>5.9166737708037284E+18</v>
      </c>
      <c r="R54" s="2">
        <f t="shared" si="11"/>
        <v>134.5</v>
      </c>
      <c r="S54" s="2">
        <f t="shared" si="12"/>
        <v>80.391843754131003</v>
      </c>
      <c r="U54" s="2">
        <f t="shared" si="15"/>
        <v>483935.50669253524</v>
      </c>
      <c r="V54" s="2">
        <f t="shared" si="16"/>
        <v>95.565431951774741</v>
      </c>
      <c r="Z54">
        <v>3621797.9442377146</v>
      </c>
      <c r="AA54" s="2">
        <v>95.565431951774997</v>
      </c>
    </row>
    <row r="55" spans="7:27">
      <c r="G55">
        <v>5.4</v>
      </c>
      <c r="H55" s="2">
        <v>127</v>
      </c>
      <c r="I55" s="5">
        <f t="shared" si="4"/>
        <v>84.08347206812401</v>
      </c>
      <c r="J55" s="2">
        <f t="shared" si="8"/>
        <v>1.5541473991019778E+19</v>
      </c>
      <c r="K55" s="2">
        <f>J55*H55*1E-27*ARC_BR2_spectra_Lee!D$16</f>
        <v>519989.75751951715</v>
      </c>
      <c r="L55" s="2">
        <f t="shared" si="9"/>
        <v>82.848083166535005</v>
      </c>
      <c r="N55">
        <v>5.4</v>
      </c>
      <c r="O55" s="2">
        <v>127</v>
      </c>
      <c r="P55" s="5">
        <f t="shared" si="5"/>
        <v>84.08347206812401</v>
      </c>
      <c r="Q55" s="2">
        <f t="shared" si="10"/>
        <v>5.9871319592553503E+18</v>
      </c>
      <c r="R55" s="2">
        <f t="shared" si="11"/>
        <v>129.5</v>
      </c>
      <c r="S55" s="2">
        <f t="shared" si="12"/>
        <v>82.848083166535005</v>
      </c>
      <c r="U55" s="2">
        <f t="shared" si="15"/>
        <v>477913.12025651219</v>
      </c>
      <c r="V55" s="2">
        <f t="shared" si="16"/>
        <v>98.196132053466741</v>
      </c>
      <c r="Z55">
        <v>3576735.0434200321</v>
      </c>
      <c r="AA55" s="2">
        <v>98.196132053467011</v>
      </c>
    </row>
    <row r="56" spans="7:27">
      <c r="G56">
        <v>5.5</v>
      </c>
      <c r="H56" s="2">
        <v>122</v>
      </c>
      <c r="I56" s="5">
        <f t="shared" si="4"/>
        <v>86.583326652849991</v>
      </c>
      <c r="J56" s="2">
        <f t="shared" si="8"/>
        <v>1.5724370261007759E+19</v>
      </c>
      <c r="K56" s="2">
        <f>J56*H56*1E-27*ARC_BR2_spectra_Lee!D$16</f>
        <v>505396.17947129306</v>
      </c>
      <c r="L56" s="2">
        <f t="shared" si="9"/>
        <v>85.333399360486993</v>
      </c>
      <c r="N56">
        <v>5.4999999999999902</v>
      </c>
      <c r="O56" s="2">
        <v>122</v>
      </c>
      <c r="P56" s="5">
        <f t="shared" si="5"/>
        <v>86.583326652849763</v>
      </c>
      <c r="Q56" s="2">
        <f t="shared" si="10"/>
        <v>6.0575901477063178E+18</v>
      </c>
      <c r="R56" s="2">
        <f t="shared" si="11"/>
        <v>124.5</v>
      </c>
      <c r="S56" s="2">
        <f t="shared" si="12"/>
        <v>85.333399360486879</v>
      </c>
      <c r="U56" s="2">
        <f t="shared" si="15"/>
        <v>473678.98677960871</v>
      </c>
      <c r="V56" s="2">
        <f t="shared" si="16"/>
        <v>100.85590893670673</v>
      </c>
      <c r="Z56">
        <v>3545056.9199732519</v>
      </c>
      <c r="AA56" s="2">
        <v>100.855908936707</v>
      </c>
    </row>
    <row r="57" spans="7:27">
      <c r="G57">
        <v>5.6</v>
      </c>
      <c r="H57" s="2">
        <v>119.4</v>
      </c>
      <c r="I57" s="5">
        <f t="shared" si="4"/>
        <v>89.112258019123999</v>
      </c>
      <c r="J57" s="2">
        <f t="shared" si="8"/>
        <v>1.5907266530996099E+19</v>
      </c>
      <c r="K57" s="2">
        <f>J57*H57*1E-27*ARC_BR2_spectra_Lee!D$16</f>
        <v>500378.62222140568</v>
      </c>
      <c r="L57" s="2">
        <f t="shared" si="9"/>
        <v>87.847792335986995</v>
      </c>
      <c r="N57">
        <v>5.5999999999999899</v>
      </c>
      <c r="O57" s="2">
        <v>119.4</v>
      </c>
      <c r="P57" s="5">
        <f t="shared" si="5"/>
        <v>89.112258019123743</v>
      </c>
      <c r="Q57" s="2">
        <f t="shared" si="10"/>
        <v>6.1280483361584548E+18</v>
      </c>
      <c r="R57" s="2">
        <f t="shared" si="11"/>
        <v>120.7</v>
      </c>
      <c r="S57" s="2">
        <f t="shared" si="12"/>
        <v>87.847792335986753</v>
      </c>
      <c r="U57" s="2">
        <f t="shared" si="15"/>
        <v>469238.85537402623</v>
      </c>
      <c r="V57" s="2">
        <f t="shared" si="16"/>
        <v>103.54476260149474</v>
      </c>
      <c r="Z57">
        <v>3511835.0160627184</v>
      </c>
      <c r="AA57" s="2">
        <v>103.54476260149499</v>
      </c>
    </row>
    <row r="58" spans="7:27">
      <c r="G58">
        <v>5.7</v>
      </c>
      <c r="H58" s="2">
        <v>116.8</v>
      </c>
      <c r="I58" s="5">
        <f t="shared" si="4"/>
        <v>91.670266166946007</v>
      </c>
      <c r="J58" s="2">
        <f t="shared" si="8"/>
        <v>1.6090162800984261E+19</v>
      </c>
      <c r="K58" s="2">
        <f>J58*H58*1E-27*ARC_BR2_spectra_Lee!D$16</f>
        <v>495110.50767498068</v>
      </c>
      <c r="L58" s="2">
        <f t="shared" si="9"/>
        <v>90.39126209303501</v>
      </c>
      <c r="N58">
        <v>5.7</v>
      </c>
      <c r="O58" s="2">
        <v>116.8</v>
      </c>
      <c r="P58" s="5">
        <f t="shared" si="5"/>
        <v>91.670266166946007</v>
      </c>
      <c r="Q58" s="2">
        <f t="shared" si="10"/>
        <v>6.198506524610731E+18</v>
      </c>
      <c r="R58" s="2">
        <f t="shared" si="11"/>
        <v>118.1</v>
      </c>
      <c r="S58" s="2">
        <f t="shared" si="12"/>
        <v>90.391262093034868</v>
      </c>
      <c r="U58" s="2">
        <f t="shared" si="15"/>
        <v>464592.49603974767</v>
      </c>
      <c r="V58" s="2">
        <f t="shared" si="16"/>
        <v>106.26269304783074</v>
      </c>
      <c r="Z58">
        <v>3477069.3316883035</v>
      </c>
      <c r="AA58" s="2">
        <v>106.26269304783099</v>
      </c>
    </row>
    <row r="59" spans="7:27">
      <c r="G59">
        <v>5.8</v>
      </c>
      <c r="H59" s="2">
        <v>114.2</v>
      </c>
      <c r="I59" s="5">
        <f t="shared" si="4"/>
        <v>94.257351096316</v>
      </c>
      <c r="J59" s="2">
        <f t="shared" si="8"/>
        <v>1.6273059070972328E+19</v>
      </c>
      <c r="K59" s="2">
        <f>J59*H59*1E-27*ARC_BR2_spectra_Lee!D$16</f>
        <v>489591.83583202114</v>
      </c>
      <c r="L59" s="2">
        <f t="shared" si="9"/>
        <v>92.963808631630997</v>
      </c>
      <c r="N59">
        <v>5.7999999999999901</v>
      </c>
      <c r="O59" s="2">
        <v>114.2</v>
      </c>
      <c r="P59" s="5">
        <f t="shared" si="5"/>
        <v>94.257351096315745</v>
      </c>
      <c r="Q59" s="2">
        <f t="shared" si="10"/>
        <v>6.2689647130610432E+18</v>
      </c>
      <c r="R59" s="2">
        <f t="shared" si="11"/>
        <v>115.5</v>
      </c>
      <c r="S59" s="2">
        <f t="shared" si="12"/>
        <v>92.963808631630883</v>
      </c>
      <c r="U59" s="2">
        <f t="shared" si="15"/>
        <v>459739.90877680201</v>
      </c>
      <c r="V59" s="2">
        <f t="shared" si="16"/>
        <v>109.00970027571472</v>
      </c>
      <c r="Z59">
        <v>3440759.8668502248</v>
      </c>
      <c r="AA59" s="2">
        <v>109.00970027571501</v>
      </c>
    </row>
    <row r="60" spans="7:27">
      <c r="G60">
        <v>5.9</v>
      </c>
      <c r="H60" s="2">
        <v>111.6</v>
      </c>
      <c r="I60" s="5">
        <f t="shared" si="4"/>
        <v>96.873512807234007</v>
      </c>
      <c r="J60" s="2">
        <f t="shared" si="8"/>
        <v>1.645595534096058E+19</v>
      </c>
      <c r="K60" s="2">
        <f>J60*H60*1E-27*ARC_BR2_spectra_Lee!D$16</f>
        <v>483822.60669253522</v>
      </c>
      <c r="L60" s="2">
        <f t="shared" si="9"/>
        <v>95.565431951774997</v>
      </c>
      <c r="N60">
        <v>5.8999999999999897</v>
      </c>
      <c r="O60" s="2">
        <v>111.6</v>
      </c>
      <c r="P60" s="5">
        <f t="shared" si="5"/>
        <v>96.873512807233737</v>
      </c>
      <c r="Q60" s="2">
        <f t="shared" si="10"/>
        <v>6.3394229015132508E+18</v>
      </c>
      <c r="R60" s="2">
        <f t="shared" si="11"/>
        <v>112.9</v>
      </c>
      <c r="S60" s="2">
        <f t="shared" si="12"/>
        <v>95.565431951774741</v>
      </c>
      <c r="U60" s="2">
        <f t="shared" si="15"/>
        <v>454681.09358515585</v>
      </c>
      <c r="V60" s="2">
        <f t="shared" si="16"/>
        <v>111.78578428514672</v>
      </c>
      <c r="Z60">
        <v>3402906.6215482326</v>
      </c>
      <c r="AA60" s="2">
        <v>111.78578428514702</v>
      </c>
    </row>
    <row r="61" spans="7:27">
      <c r="G61">
        <v>6</v>
      </c>
      <c r="H61" s="2">
        <v>109</v>
      </c>
      <c r="I61" s="5">
        <f t="shared" si="4"/>
        <v>99.5187512997</v>
      </c>
      <c r="J61" s="2">
        <f t="shared" si="8"/>
        <v>1.6638851610948649E+19</v>
      </c>
      <c r="K61" s="2">
        <f>J61*H61*1E-27*ARC_BR2_spectra_Lee!D$16</f>
        <v>477802.8202565122</v>
      </c>
      <c r="L61" s="2">
        <f t="shared" si="9"/>
        <v>98.196132053467011</v>
      </c>
      <c r="N61">
        <v>5.9999999999999902</v>
      </c>
      <c r="O61" s="2">
        <v>109</v>
      </c>
      <c r="P61" s="5">
        <f t="shared" si="5"/>
        <v>99.518751299699744</v>
      </c>
      <c r="Q61" s="2">
        <f t="shared" si="10"/>
        <v>6.4098810899648727E+18</v>
      </c>
      <c r="R61" s="2">
        <f t="shared" si="11"/>
        <v>110.3</v>
      </c>
      <c r="S61" s="2">
        <f t="shared" si="12"/>
        <v>98.196132053466741</v>
      </c>
      <c r="U61" s="2">
        <f t="shared" si="15"/>
        <v>448107.57779292815</v>
      </c>
      <c r="V61" s="2">
        <f t="shared" si="16"/>
        <v>114.59094507612673</v>
      </c>
      <c r="Z61">
        <v>3353715.6826500096</v>
      </c>
      <c r="AA61" s="2">
        <v>114.590945076127</v>
      </c>
    </row>
    <row r="62" spans="7:27">
      <c r="G62">
        <v>6.1</v>
      </c>
      <c r="H62" s="2">
        <v>106.86</v>
      </c>
      <c r="I62" s="5">
        <f t="shared" si="4"/>
        <v>102.19306657371399</v>
      </c>
      <c r="J62" s="2">
        <f t="shared" si="8"/>
        <v>1.6821747880936808E+19</v>
      </c>
      <c r="K62" s="2">
        <f>J62*H62*1E-27*ARC_BR2_spectra_Lee!D$16</f>
        <v>473571.05677960871</v>
      </c>
      <c r="L62" s="2">
        <f t="shared" si="9"/>
        <v>100.855908936707</v>
      </c>
      <c r="N62">
        <v>6.0999999999999899</v>
      </c>
      <c r="O62" s="2">
        <v>106.86</v>
      </c>
      <c r="P62" s="5">
        <f t="shared" si="5"/>
        <v>102.19306657371372</v>
      </c>
      <c r="Q62" s="2">
        <f t="shared" si="10"/>
        <v>6.4803392784163901E+18</v>
      </c>
      <c r="R62" s="2">
        <f t="shared" si="11"/>
        <v>107.93</v>
      </c>
      <c r="S62" s="2">
        <f t="shared" si="12"/>
        <v>100.85590893670673</v>
      </c>
      <c r="U62" s="2">
        <f t="shared" si="15"/>
        <v>441300.71097855252</v>
      </c>
      <c r="V62" s="2">
        <f t="shared" si="16"/>
        <v>117.42518264865473</v>
      </c>
      <c r="Z62">
        <v>3302778.9733208367</v>
      </c>
      <c r="AA62" s="2">
        <v>117.425182648655</v>
      </c>
    </row>
    <row r="63" spans="7:27">
      <c r="G63">
        <v>6.2</v>
      </c>
      <c r="H63" s="2">
        <v>104.72</v>
      </c>
      <c r="I63" s="5">
        <f t="shared" si="4"/>
        <v>104.89645862927601</v>
      </c>
      <c r="J63" s="2">
        <f t="shared" si="8"/>
        <v>1.7004644150925148E+19</v>
      </c>
      <c r="K63" s="2">
        <f>J63*H63*1E-27*ARC_BR2_spectra_Lee!D$16</f>
        <v>469133.06537402625</v>
      </c>
      <c r="L63" s="2">
        <f t="shared" si="9"/>
        <v>103.54476260149499</v>
      </c>
      <c r="N63">
        <v>6.1999999999999904</v>
      </c>
      <c r="O63" s="2">
        <v>104.72</v>
      </c>
      <c r="P63" s="5">
        <f t="shared" si="5"/>
        <v>104.89645862927574</v>
      </c>
      <c r="Q63" s="2">
        <f t="shared" si="10"/>
        <v>6.5507974668680806E+18</v>
      </c>
      <c r="R63" s="2">
        <f t="shared" si="11"/>
        <v>105.78999999999999</v>
      </c>
      <c r="S63" s="2">
        <f t="shared" si="12"/>
        <v>103.54476260149474</v>
      </c>
      <c r="U63" s="2">
        <f t="shared" si="15"/>
        <v>434260.63314200757</v>
      </c>
      <c r="V63" s="2">
        <f t="shared" ref="V63:V126" si="17">S69</f>
        <v>120.28849700273074</v>
      </c>
      <c r="Z63">
        <v>3250096.4935605531</v>
      </c>
      <c r="AA63" s="2">
        <v>120.28849700273099</v>
      </c>
    </row>
    <row r="64" spans="7:27">
      <c r="G64">
        <v>6.3</v>
      </c>
      <c r="H64" s="2">
        <v>102.58</v>
      </c>
      <c r="I64" s="5">
        <f t="shared" si="4"/>
        <v>107.62892746638599</v>
      </c>
      <c r="J64" s="2">
        <f t="shared" si="8"/>
        <v>1.7187540420913043E+19</v>
      </c>
      <c r="K64" s="2">
        <f>J64*H64*1E-27*ARC_BR2_spectra_Lee!D$16</f>
        <v>464488.84603974764</v>
      </c>
      <c r="L64" s="2">
        <f t="shared" si="9"/>
        <v>106.26269304783099</v>
      </c>
      <c r="N64">
        <v>6.2999999999999901</v>
      </c>
      <c r="O64" s="2">
        <v>102.58</v>
      </c>
      <c r="P64" s="5">
        <f t="shared" si="5"/>
        <v>107.62892746638573</v>
      </c>
      <c r="Q64" s="2">
        <f t="shared" si="10"/>
        <v>6.6212556553195981E+18</v>
      </c>
      <c r="R64" s="2">
        <f t="shared" si="11"/>
        <v>103.65</v>
      </c>
      <c r="S64" s="2">
        <f t="shared" si="12"/>
        <v>106.26269304783074</v>
      </c>
      <c r="U64" s="2">
        <f t="shared" ref="U64:U127" si="18">SUM(K70,R70)</f>
        <v>426987.34428332292</v>
      </c>
      <c r="V64" s="2">
        <f t="shared" si="17"/>
        <v>123.18088813835472</v>
      </c>
      <c r="Z64">
        <v>3195668.2433693814</v>
      </c>
      <c r="AA64" s="2">
        <v>123.180888138355</v>
      </c>
    </row>
    <row r="65" spans="7:27">
      <c r="G65">
        <v>6.4</v>
      </c>
      <c r="H65" s="2">
        <v>100.44</v>
      </c>
      <c r="I65" s="5">
        <f t="shared" si="4"/>
        <v>110.39047308504402</v>
      </c>
      <c r="J65" s="2">
        <f t="shared" si="8"/>
        <v>1.7370436690901557E+19</v>
      </c>
      <c r="K65" s="2">
        <f>J65*H65*1E-27*ARC_BR2_spectra_Lee!D$16</f>
        <v>459638.398776802</v>
      </c>
      <c r="L65" s="2">
        <f t="shared" si="9"/>
        <v>109.00970027571501</v>
      </c>
      <c r="N65">
        <v>6.3999999999999897</v>
      </c>
      <c r="O65" s="2">
        <v>100.44</v>
      </c>
      <c r="P65" s="5">
        <f t="shared" si="5"/>
        <v>110.39047308504371</v>
      </c>
      <c r="Q65" s="2">
        <f t="shared" si="10"/>
        <v>6.6917138437711514E+18</v>
      </c>
      <c r="R65" s="2">
        <f t="shared" si="11"/>
        <v>101.50999999999999</v>
      </c>
      <c r="S65" s="2">
        <f t="shared" si="12"/>
        <v>109.00970027571472</v>
      </c>
      <c r="U65" s="2">
        <f t="shared" si="18"/>
        <v>419480.84440246079</v>
      </c>
      <c r="V65" s="2">
        <f t="shared" si="17"/>
        <v>126.10235605552671</v>
      </c>
      <c r="Z65">
        <v>3139494.2227470395</v>
      </c>
      <c r="AA65" s="2">
        <v>126.10235605552701</v>
      </c>
    </row>
    <row r="66" spans="7:27">
      <c r="G66">
        <v>6.5</v>
      </c>
      <c r="H66" s="2">
        <v>98.3</v>
      </c>
      <c r="I66" s="5">
        <f t="shared" si="4"/>
        <v>113.18109548525001</v>
      </c>
      <c r="J66" s="2">
        <f t="shared" si="8"/>
        <v>1.755333296088945E+19</v>
      </c>
      <c r="K66" s="2">
        <f>J66*H66*1E-27*ARC_BR2_spectra_Lee!D$16</f>
        <v>454581.72358515585</v>
      </c>
      <c r="L66" s="2">
        <f t="shared" si="9"/>
        <v>111.78578428514702</v>
      </c>
      <c r="N66">
        <v>6.4999999999999902</v>
      </c>
      <c r="O66" s="2">
        <v>98.3</v>
      </c>
      <c r="P66" s="5">
        <f t="shared" si="5"/>
        <v>113.18109548524973</v>
      </c>
      <c r="Q66" s="2">
        <f t="shared" si="10"/>
        <v>6.7621720322228419E+18</v>
      </c>
      <c r="R66" s="2">
        <f t="shared" si="11"/>
        <v>99.37</v>
      </c>
      <c r="S66" s="2">
        <f t="shared" si="12"/>
        <v>111.78578428514672</v>
      </c>
      <c r="U66" s="2">
        <f t="shared" si="18"/>
        <v>411275.77418013738</v>
      </c>
      <c r="V66" s="2">
        <f t="shared" si="17"/>
        <v>129.05290075424671</v>
      </c>
      <c r="Z66">
        <v>3078091.2006281111</v>
      </c>
      <c r="AA66" s="2">
        <v>129.05290075424699</v>
      </c>
    </row>
    <row r="67" spans="7:27">
      <c r="G67">
        <v>6.6</v>
      </c>
      <c r="H67" s="2">
        <v>95.88</v>
      </c>
      <c r="I67" s="5">
        <f t="shared" si="4"/>
        <v>116.00079466700399</v>
      </c>
      <c r="J67" s="2">
        <f t="shared" si="8"/>
        <v>1.7736229230877522E+19</v>
      </c>
      <c r="K67" s="2">
        <f>J67*H67*1E-27*ARC_BR2_spectra_Lee!D$16</f>
        <v>448010.48779292812</v>
      </c>
      <c r="L67" s="2">
        <f t="shared" si="9"/>
        <v>114.590945076127</v>
      </c>
      <c r="N67">
        <v>6.5999999999999899</v>
      </c>
      <c r="O67" s="2">
        <v>95.88</v>
      </c>
      <c r="P67" s="5">
        <f t="shared" si="5"/>
        <v>116.00079466700372</v>
      </c>
      <c r="Q67" s="2">
        <f t="shared" si="10"/>
        <v>6.8326302206743593E+18</v>
      </c>
      <c r="R67" s="2">
        <f t="shared" si="11"/>
        <v>97.09</v>
      </c>
      <c r="S67" s="2">
        <f t="shared" si="12"/>
        <v>114.59094507612673</v>
      </c>
      <c r="U67" s="2">
        <f t="shared" si="18"/>
        <v>402840.228849034</v>
      </c>
      <c r="V67" s="2">
        <f t="shared" si="17"/>
        <v>132.03252223451472</v>
      </c>
      <c r="Z67">
        <v>3014963.2340405737</v>
      </c>
      <c r="AA67" s="2">
        <v>132.03252223451514</v>
      </c>
    </row>
    <row r="68" spans="7:27">
      <c r="G68">
        <v>6.7</v>
      </c>
      <c r="H68" s="2">
        <v>93.46</v>
      </c>
      <c r="I68" s="5">
        <f t="shared" ref="I68:I131" si="19">(1.4538390774*(G68^2))+(9.1516999036*G68)-7.7296549083</f>
        <v>118.849570630306</v>
      </c>
      <c r="J68" s="2">
        <f t="shared" si="8"/>
        <v>1.7919125500865948E+19</v>
      </c>
      <c r="K68" s="2">
        <f>J68*H68*1E-27*ARC_BR2_spectra_Lee!D$16</f>
        <v>441206.04097855254</v>
      </c>
      <c r="L68" s="2">
        <f t="shared" si="9"/>
        <v>117.425182648655</v>
      </c>
      <c r="N68">
        <v>6.6999999999999904</v>
      </c>
      <c r="O68" s="2">
        <v>93.46</v>
      </c>
      <c r="P68" s="5">
        <f t="shared" ref="P68:P131" si="20">(1.4538390774*(N68^2))+(9.1516999036*N68)-7.7296549083</f>
        <v>118.84957063030573</v>
      </c>
      <c r="Q68" s="2">
        <f t="shared" si="10"/>
        <v>6.903088409126015E+18</v>
      </c>
      <c r="R68" s="2">
        <f t="shared" si="11"/>
        <v>94.669999999999987</v>
      </c>
      <c r="S68" s="2">
        <f t="shared" si="12"/>
        <v>117.42518264865473</v>
      </c>
      <c r="U68" s="2">
        <f t="shared" si="18"/>
        <v>394162.57891162235</v>
      </c>
      <c r="V68" s="2">
        <f t="shared" si="17"/>
        <v>135.04122049633071</v>
      </c>
      <c r="Z68">
        <v>2950022.9124711775</v>
      </c>
      <c r="AA68" s="2">
        <v>135.04122049633116</v>
      </c>
    </row>
    <row r="69" spans="7:27">
      <c r="G69">
        <v>6.8</v>
      </c>
      <c r="H69" s="2">
        <v>91.04</v>
      </c>
      <c r="I69" s="5">
        <f t="shared" si="19"/>
        <v>121.72742337515598</v>
      </c>
      <c r="J69" s="2">
        <f t="shared" ref="J69:J132" si="21">(I69-I68)*0.0001*(8.9/58)*0.6807*6.022E+23</f>
        <v>1.8102021770853841E+19</v>
      </c>
      <c r="K69" s="2">
        <f>J69*H69*1E-27*ARC_BR2_spectra_Lee!D$16</f>
        <v>434168.38314200757</v>
      </c>
      <c r="L69" s="2">
        <f t="shared" ref="L69:L132" si="22">((I69-I68)/2)+I68</f>
        <v>120.28849700273099</v>
      </c>
      <c r="N69">
        <v>6.7999999999999901</v>
      </c>
      <c r="O69" s="2">
        <v>91.04</v>
      </c>
      <c r="P69" s="5">
        <f t="shared" si="20"/>
        <v>121.72742337515572</v>
      </c>
      <c r="Q69" s="2">
        <f t="shared" ref="Q69:Q132" si="23">(P69-P68)*0.0001*(8.9/58)*0.26223*6.022E+23</f>
        <v>6.9735465975775345E+18</v>
      </c>
      <c r="R69" s="2">
        <f t="shared" ref="R69:R132" si="24">((O69-O68)/2)+O68</f>
        <v>92.25</v>
      </c>
      <c r="S69" s="2">
        <f t="shared" ref="S69:S132" si="25">((P69-P68)/2)+P68</f>
        <v>120.28849700273074</v>
      </c>
      <c r="U69" s="2">
        <f t="shared" si="18"/>
        <v>385242.8231681505</v>
      </c>
      <c r="V69" s="2">
        <f t="shared" si="17"/>
        <v>138.07899553969469</v>
      </c>
      <c r="Z69">
        <v>2883270.2359217792</v>
      </c>
      <c r="AA69" s="2">
        <v>138.07899553969503</v>
      </c>
    </row>
    <row r="70" spans="7:27">
      <c r="G70">
        <v>6.9</v>
      </c>
      <c r="H70" s="2">
        <v>88.62</v>
      </c>
      <c r="I70" s="5">
        <f t="shared" si="19"/>
        <v>124.63435290155402</v>
      </c>
      <c r="J70" s="2">
        <f t="shared" si="21"/>
        <v>1.8284918040842447E+19</v>
      </c>
      <c r="K70" s="2">
        <f>J70*H70*1E-27*ARC_BR2_spectra_Lee!D$16</f>
        <v>426897.5142833229</v>
      </c>
      <c r="L70" s="2">
        <f t="shared" si="22"/>
        <v>123.180888138355</v>
      </c>
      <c r="N70">
        <v>6.8999999999999897</v>
      </c>
      <c r="O70" s="2">
        <v>88.62</v>
      </c>
      <c r="P70" s="5">
        <f t="shared" si="20"/>
        <v>124.63435290155371</v>
      </c>
      <c r="Q70" s="2">
        <f t="shared" si="23"/>
        <v>7.0440047860291195E+18</v>
      </c>
      <c r="R70" s="2">
        <f t="shared" si="24"/>
        <v>89.830000000000013</v>
      </c>
      <c r="S70" s="2">
        <f t="shared" si="25"/>
        <v>123.18088813835472</v>
      </c>
      <c r="U70" s="2">
        <f t="shared" si="18"/>
        <v>376080.96161848214</v>
      </c>
      <c r="V70" s="2">
        <f t="shared" si="17"/>
        <v>141.14584736460668</v>
      </c>
      <c r="Z70">
        <v>2814705.2043913584</v>
      </c>
      <c r="AA70" s="2">
        <v>141.14584736460716</v>
      </c>
    </row>
    <row r="71" spans="7:27">
      <c r="G71">
        <v>7</v>
      </c>
      <c r="H71" s="2">
        <v>86.2</v>
      </c>
      <c r="I71" s="5">
        <f t="shared" si="19"/>
        <v>127.5703592095</v>
      </c>
      <c r="J71" s="2">
        <f t="shared" si="21"/>
        <v>1.8467814310830162E+19</v>
      </c>
      <c r="K71" s="2">
        <f>J71*H71*1E-27*ARC_BR2_spectra_Lee!D$16</f>
        <v>419393.43440246081</v>
      </c>
      <c r="L71" s="2">
        <f t="shared" si="22"/>
        <v>126.10235605552701</v>
      </c>
      <c r="N71">
        <v>6.9999999999999902</v>
      </c>
      <c r="O71" s="2">
        <v>86.2</v>
      </c>
      <c r="P71" s="5">
        <f t="shared" si="20"/>
        <v>127.57035920949971</v>
      </c>
      <c r="Q71" s="2">
        <f t="shared" si="23"/>
        <v>7.1144629744807404E+18</v>
      </c>
      <c r="R71" s="2">
        <f t="shared" si="24"/>
        <v>87.41</v>
      </c>
      <c r="S71" s="2">
        <f t="shared" si="25"/>
        <v>126.10235605552671</v>
      </c>
      <c r="U71" s="2">
        <f t="shared" si="18"/>
        <v>367029.59336516366</v>
      </c>
      <c r="V71" s="2">
        <f t="shared" si="17"/>
        <v>144.24177597106669</v>
      </c>
      <c r="Z71">
        <v>2746967.0472619021</v>
      </c>
      <c r="AA71" s="2">
        <v>144.24177597106731</v>
      </c>
    </row>
    <row r="72" spans="7:27">
      <c r="G72">
        <v>7.1</v>
      </c>
      <c r="H72" s="2">
        <v>83.685299999999998</v>
      </c>
      <c r="I72" s="5">
        <f t="shared" si="19"/>
        <v>130.53544229899398</v>
      </c>
      <c r="J72" s="2">
        <f t="shared" si="21"/>
        <v>1.8650710580818412E+19</v>
      </c>
      <c r="K72" s="2">
        <f>J72*H72*1E-27*ARC_BR2_spectra_Lee!D$16</f>
        <v>411190.8315301374</v>
      </c>
      <c r="L72" s="2">
        <f t="shared" si="22"/>
        <v>129.05290075424699</v>
      </c>
      <c r="N72">
        <v>7.0999999999999899</v>
      </c>
      <c r="O72" s="2">
        <v>83.685299999999998</v>
      </c>
      <c r="P72" s="5">
        <f t="shared" si="20"/>
        <v>130.5354422989937</v>
      </c>
      <c r="Q72" s="2">
        <f t="shared" si="23"/>
        <v>7.1849211629322947E+18</v>
      </c>
      <c r="R72" s="2">
        <f t="shared" si="24"/>
        <v>84.94265</v>
      </c>
      <c r="S72" s="2">
        <f t="shared" si="25"/>
        <v>129.05290075424671</v>
      </c>
      <c r="U72" s="2">
        <f t="shared" si="18"/>
        <v>357742.74508995214</v>
      </c>
      <c r="V72" s="2">
        <f t="shared" si="17"/>
        <v>147.36678135907471</v>
      </c>
      <c r="Z72">
        <v>2677465.8784151524</v>
      </c>
      <c r="AA72" s="2">
        <v>147.36678135907533</v>
      </c>
    </row>
    <row r="73" spans="7:27">
      <c r="G73">
        <v>7.2000000000000099</v>
      </c>
      <c r="H73" s="2">
        <v>81.173000000000002</v>
      </c>
      <c r="I73" s="5">
        <f t="shared" si="19"/>
        <v>133.5296021700363</v>
      </c>
      <c r="J73" s="2">
        <f t="shared" si="21"/>
        <v>1.8833606850808627E+19</v>
      </c>
      <c r="K73" s="2">
        <f>J73*H73*1E-27*ARC_BR2_spectra_Lee!D$16</f>
        <v>402757.79969903402</v>
      </c>
      <c r="L73" s="2">
        <f t="shared" si="22"/>
        <v>132.03252223451514</v>
      </c>
      <c r="N73">
        <v>7.1999999999999904</v>
      </c>
      <c r="O73" s="2">
        <v>81.173000000000002</v>
      </c>
      <c r="P73" s="5">
        <f t="shared" si="20"/>
        <v>133.52960217003573</v>
      </c>
      <c r="Q73" s="2">
        <f t="shared" si="23"/>
        <v>7.2553793513839841E+18</v>
      </c>
      <c r="R73" s="2">
        <f t="shared" si="24"/>
        <v>82.429149999999993</v>
      </c>
      <c r="S73" s="2">
        <f t="shared" si="25"/>
        <v>132.03252223451472</v>
      </c>
      <c r="U73" s="2">
        <f t="shared" si="18"/>
        <v>348220.38259278238</v>
      </c>
      <c r="V73" s="2">
        <f t="shared" si="17"/>
        <v>150.52086352863068</v>
      </c>
      <c r="Z73">
        <v>2606201.6978506194</v>
      </c>
      <c r="AA73" s="2">
        <v>150.52086352863117</v>
      </c>
    </row>
    <row r="74" spans="7:27">
      <c r="G74">
        <v>7.3</v>
      </c>
      <c r="H74" s="2">
        <v>78.660700000000006</v>
      </c>
      <c r="I74" s="5">
        <f t="shared" si="19"/>
        <v>136.552838822626</v>
      </c>
      <c r="J74" s="2">
        <f t="shared" si="21"/>
        <v>1.9016503120792949E+19</v>
      </c>
      <c r="K74" s="2">
        <f>J74*H74*1E-27*ARC_BR2_spectra_Lee!D$16</f>
        <v>394082.66206162237</v>
      </c>
      <c r="L74" s="2">
        <f t="shared" si="22"/>
        <v>135.04122049633116</v>
      </c>
      <c r="N74">
        <v>7.2999999999999901</v>
      </c>
      <c r="O74" s="2">
        <v>78.660700000000006</v>
      </c>
      <c r="P74" s="5">
        <f t="shared" si="20"/>
        <v>136.55283882262569</v>
      </c>
      <c r="Q74" s="2">
        <f t="shared" si="23"/>
        <v>7.3258375398353992E+18</v>
      </c>
      <c r="R74" s="2">
        <f t="shared" si="24"/>
        <v>79.916850000000011</v>
      </c>
      <c r="S74" s="2">
        <f t="shared" si="25"/>
        <v>135.04122049633071</v>
      </c>
      <c r="U74" s="2">
        <f t="shared" si="18"/>
        <v>338462.50587380299</v>
      </c>
      <c r="V74" s="2">
        <f t="shared" si="17"/>
        <v>153.7040224797347</v>
      </c>
      <c r="Z74">
        <v>2533174.5055694166</v>
      </c>
      <c r="AA74" s="2">
        <v>153.70402247973516</v>
      </c>
    </row>
    <row r="75" spans="7:27">
      <c r="G75">
        <v>7.4</v>
      </c>
      <c r="H75" s="2">
        <v>76.148399999999995</v>
      </c>
      <c r="I75" s="5">
        <f t="shared" si="19"/>
        <v>139.60515225676403</v>
      </c>
      <c r="J75" s="2">
        <f t="shared" si="21"/>
        <v>1.919939939078316E+19</v>
      </c>
      <c r="K75" s="2">
        <f>J75*H75*1E-27*ARC_BR2_spectra_Lee!D$16</f>
        <v>385165.41861815052</v>
      </c>
      <c r="L75" s="2">
        <f t="shared" si="22"/>
        <v>138.07899553969503</v>
      </c>
      <c r="N75">
        <v>7.3999999999999897</v>
      </c>
      <c r="O75" s="2">
        <v>76.148399999999995</v>
      </c>
      <c r="P75" s="5">
        <f t="shared" si="20"/>
        <v>139.60515225676369</v>
      </c>
      <c r="Q75" s="2">
        <f t="shared" si="23"/>
        <v>7.3962957282870886E+18</v>
      </c>
      <c r="R75" s="2">
        <f t="shared" si="24"/>
        <v>77.40455</v>
      </c>
      <c r="S75" s="2">
        <f t="shared" si="25"/>
        <v>138.07899553969469</v>
      </c>
      <c r="U75" s="2">
        <f t="shared" si="18"/>
        <v>328469.11493279913</v>
      </c>
      <c r="V75" s="2">
        <f t="shared" si="17"/>
        <v>156.91625821238671</v>
      </c>
      <c r="Z75">
        <v>2458384.3015699349</v>
      </c>
      <c r="AA75" s="2">
        <v>156.91625821238733</v>
      </c>
    </row>
    <row r="76" spans="7:27">
      <c r="G76">
        <v>7.5000000000000098</v>
      </c>
      <c r="H76" s="2">
        <v>73.636099999999999</v>
      </c>
      <c r="I76" s="5">
        <f t="shared" si="19"/>
        <v>142.6865424724503</v>
      </c>
      <c r="J76" s="2">
        <f t="shared" si="21"/>
        <v>1.9382295660772835E+19</v>
      </c>
      <c r="K76" s="2">
        <f>J76*H76*1E-27*ARC_BR2_spectra_Lee!D$16</f>
        <v>376006.06936848216</v>
      </c>
      <c r="L76" s="2">
        <f t="shared" si="22"/>
        <v>141.14584736460716</v>
      </c>
      <c r="N76">
        <v>7.4999999999999902</v>
      </c>
      <c r="O76" s="2">
        <v>73.636099999999999</v>
      </c>
      <c r="P76" s="5">
        <f t="shared" si="20"/>
        <v>142.68654247244967</v>
      </c>
      <c r="Q76" s="2">
        <f t="shared" si="23"/>
        <v>7.4667539167386419E+18</v>
      </c>
      <c r="R76" s="2">
        <f t="shared" si="24"/>
        <v>74.89224999999999</v>
      </c>
      <c r="S76" s="2">
        <f t="shared" si="25"/>
        <v>141.14584736460668</v>
      </c>
      <c r="U76" s="2">
        <f t="shared" si="18"/>
        <v>319163.44451583782</v>
      </c>
      <c r="V76" s="2">
        <f t="shared" si="17"/>
        <v>160.1575707265867</v>
      </c>
      <c r="Z76">
        <v>2388741.5935760625</v>
      </c>
      <c r="AA76" s="2">
        <v>160.15757072658735</v>
      </c>
    </row>
    <row r="77" spans="7:27">
      <c r="G77">
        <v>7.6000000000000103</v>
      </c>
      <c r="H77" s="2">
        <v>71.1922</v>
      </c>
      <c r="I77" s="5">
        <f t="shared" si="19"/>
        <v>145.79700946968433</v>
      </c>
      <c r="J77" s="2">
        <f t="shared" si="21"/>
        <v>1.9565191930759479E+19</v>
      </c>
      <c r="K77" s="2">
        <f>J77*H77*1E-27*ARC_BR2_spectra_Lee!D$16</f>
        <v>366957.17921516363</v>
      </c>
      <c r="L77" s="2">
        <f t="shared" si="22"/>
        <v>144.24177597106731</v>
      </c>
      <c r="N77">
        <v>7.5999999999999899</v>
      </c>
      <c r="O77" s="2">
        <v>71.1922</v>
      </c>
      <c r="P77" s="5">
        <f t="shared" si="20"/>
        <v>145.7970094696837</v>
      </c>
      <c r="Q77" s="2">
        <f t="shared" si="23"/>
        <v>7.5372121051903314E+18</v>
      </c>
      <c r="R77" s="2">
        <f t="shared" si="24"/>
        <v>72.414150000000006</v>
      </c>
      <c r="S77" s="2">
        <f t="shared" si="25"/>
        <v>144.24177597106669</v>
      </c>
      <c r="U77" s="2">
        <f t="shared" si="18"/>
        <v>309638.28961821017</v>
      </c>
      <c r="V77" s="2">
        <f t="shared" si="17"/>
        <v>163.4279600223347</v>
      </c>
      <c r="Z77">
        <v>2317455.2292222069</v>
      </c>
      <c r="AA77" s="2">
        <v>163.42796002233536</v>
      </c>
    </row>
    <row r="78" spans="7:27">
      <c r="G78">
        <v>7.7000000000000099</v>
      </c>
      <c r="H78" s="2">
        <v>68.7483</v>
      </c>
      <c r="I78" s="5">
        <f t="shared" si="19"/>
        <v>148.93655324846634</v>
      </c>
      <c r="J78" s="2">
        <f t="shared" si="21"/>
        <v>1.9748088200747553E+19</v>
      </c>
      <c r="K78" s="2">
        <f>J78*H78*1E-27*ARC_BR2_spectra_Lee!D$16</f>
        <v>357672.77483995212</v>
      </c>
      <c r="L78" s="2">
        <f t="shared" si="22"/>
        <v>147.36678135907533</v>
      </c>
      <c r="N78">
        <v>7.6999999999999904</v>
      </c>
      <c r="O78" s="2">
        <v>68.7483</v>
      </c>
      <c r="P78" s="5">
        <f t="shared" si="20"/>
        <v>148.93655324846571</v>
      </c>
      <c r="Q78" s="2">
        <f t="shared" si="23"/>
        <v>7.6076702936418847E+18</v>
      </c>
      <c r="R78" s="2">
        <f t="shared" si="24"/>
        <v>69.970249999999993</v>
      </c>
      <c r="S78" s="2">
        <f t="shared" si="25"/>
        <v>147.36678135907471</v>
      </c>
      <c r="U78" s="2">
        <f t="shared" si="18"/>
        <v>299894.09940931824</v>
      </c>
      <c r="V78" s="2">
        <f t="shared" si="17"/>
        <v>166.72742609963066</v>
      </c>
      <c r="Z78">
        <v>2244529.211309405</v>
      </c>
      <c r="AA78" s="2">
        <v>166.72742609963134</v>
      </c>
    </row>
    <row r="79" spans="7:27">
      <c r="G79">
        <v>7.8</v>
      </c>
      <c r="H79" s="2">
        <v>66.304400000000001</v>
      </c>
      <c r="I79" s="5">
        <f t="shared" si="19"/>
        <v>152.105173808796</v>
      </c>
      <c r="J79" s="2">
        <f t="shared" si="21"/>
        <v>1.9930984470733476E+19</v>
      </c>
      <c r="K79" s="2">
        <f>J79*H79*1E-27*ARC_BR2_spectra_Lee!D$16</f>
        <v>348152.85624278238</v>
      </c>
      <c r="L79" s="2">
        <f t="shared" si="22"/>
        <v>150.52086352863117</v>
      </c>
      <c r="N79">
        <v>7.7999999999999901</v>
      </c>
      <c r="O79" s="2">
        <v>66.304400000000001</v>
      </c>
      <c r="P79" s="5">
        <f t="shared" si="20"/>
        <v>152.10517380879568</v>
      </c>
      <c r="Q79" s="2">
        <f t="shared" si="23"/>
        <v>7.6781284820933683E+18</v>
      </c>
      <c r="R79" s="2">
        <f t="shared" si="24"/>
        <v>67.526350000000008</v>
      </c>
      <c r="S79" s="2">
        <f t="shared" si="25"/>
        <v>150.52086352863068</v>
      </c>
      <c r="U79" s="2">
        <f t="shared" si="18"/>
        <v>289931.42798220273</v>
      </c>
      <c r="V79" s="2">
        <f t="shared" si="17"/>
        <v>170.05596895847466</v>
      </c>
      <c r="Z79">
        <v>2169967.6869172421</v>
      </c>
      <c r="AA79" s="2">
        <v>170.05596895847532</v>
      </c>
    </row>
    <row r="80" spans="7:27">
      <c r="G80">
        <v>7.9000000000000101</v>
      </c>
      <c r="H80" s="2">
        <v>63.860500000000002</v>
      </c>
      <c r="I80" s="5">
        <f t="shared" si="19"/>
        <v>155.30287115067432</v>
      </c>
      <c r="J80" s="2">
        <f t="shared" si="21"/>
        <v>2.0113880740725838E+19</v>
      </c>
      <c r="K80" s="2">
        <f>J80*H80*1E-27*ARC_BR2_spectra_Lee!D$16</f>
        <v>338397.423423803</v>
      </c>
      <c r="L80" s="2">
        <f t="shared" si="22"/>
        <v>153.70402247973516</v>
      </c>
      <c r="N80">
        <v>7.8999999999999897</v>
      </c>
      <c r="O80" s="2">
        <v>63.860500000000002</v>
      </c>
      <c r="P80" s="5">
        <f t="shared" si="20"/>
        <v>155.3028711506737</v>
      </c>
      <c r="Q80" s="2">
        <f t="shared" si="23"/>
        <v>7.7485866705450598E+18</v>
      </c>
      <c r="R80" s="2">
        <f t="shared" si="24"/>
        <v>65.082449999999994</v>
      </c>
      <c r="S80" s="2">
        <f t="shared" si="25"/>
        <v>153.7040224797347</v>
      </c>
      <c r="U80" s="2">
        <f t="shared" si="18"/>
        <v>279749.17211920145</v>
      </c>
      <c r="V80" s="2">
        <f t="shared" si="17"/>
        <v>173.41358859886665</v>
      </c>
      <c r="Z80">
        <v>2093762.3979562544</v>
      </c>
      <c r="AA80" s="2">
        <v>173.41358859886734</v>
      </c>
    </row>
    <row r="81" spans="7:27">
      <c r="G81">
        <v>8.0000000000000107</v>
      </c>
      <c r="H81" s="2">
        <v>61.416600000000003</v>
      </c>
      <c r="I81" s="5">
        <f t="shared" si="19"/>
        <v>158.52964527410035</v>
      </c>
      <c r="J81" s="2">
        <f t="shared" si="21"/>
        <v>2.0296777010712121E+19</v>
      </c>
      <c r="K81" s="2">
        <f>J81*H81*1E-27*ARC_BR2_spectra_Lee!D$16</f>
        <v>328406.47638279916</v>
      </c>
      <c r="L81" s="2">
        <f t="shared" si="22"/>
        <v>156.91625821238733</v>
      </c>
      <c r="N81">
        <v>7.9999999999999902</v>
      </c>
      <c r="O81" s="2">
        <v>61.416600000000003</v>
      </c>
      <c r="P81" s="5">
        <f t="shared" si="20"/>
        <v>158.52964527409969</v>
      </c>
      <c r="Q81" s="2">
        <f t="shared" si="23"/>
        <v>7.8190448589966111E+18</v>
      </c>
      <c r="R81" s="2">
        <f t="shared" si="24"/>
        <v>62.638550000000002</v>
      </c>
      <c r="S81" s="2">
        <f t="shared" si="25"/>
        <v>156.91625821238671</v>
      </c>
      <c r="U81" s="2">
        <f t="shared" si="18"/>
        <v>270721.00508268899</v>
      </c>
      <c r="V81" s="2">
        <f t="shared" si="17"/>
        <v>176.80028502080665</v>
      </c>
      <c r="Z81">
        <v>2026195.4725763246</v>
      </c>
      <c r="AA81" s="2">
        <v>176.80028502080737</v>
      </c>
    </row>
    <row r="82" spans="7:27">
      <c r="G82">
        <v>8.1000000000000103</v>
      </c>
      <c r="H82" s="2">
        <v>59.143799999999999</v>
      </c>
      <c r="I82" s="5">
        <f t="shared" si="19"/>
        <v>161.78549617907436</v>
      </c>
      <c r="J82" s="2">
        <f t="shared" si="21"/>
        <v>2.0479673280700195E+19</v>
      </c>
      <c r="K82" s="2">
        <f>J82*H82*1E-27*ARC_BR2_spectra_Lee!D$16</f>
        <v>319103.16431583784</v>
      </c>
      <c r="L82" s="2">
        <f t="shared" si="22"/>
        <v>160.15757072658735</v>
      </c>
      <c r="N82">
        <v>8.0999999999999908</v>
      </c>
      <c r="O82" s="2">
        <v>59.143799999999999</v>
      </c>
      <c r="P82" s="5">
        <f t="shared" si="20"/>
        <v>161.78549617907373</v>
      </c>
      <c r="Q82" s="2">
        <f t="shared" si="23"/>
        <v>7.8895030474483005E+18</v>
      </c>
      <c r="R82" s="2">
        <f t="shared" si="24"/>
        <v>60.280200000000001</v>
      </c>
      <c r="S82" s="2">
        <f t="shared" si="25"/>
        <v>160.1575707265867</v>
      </c>
      <c r="U82" s="2">
        <f t="shared" si="18"/>
        <v>261497.96837450727</v>
      </c>
      <c r="V82" s="2">
        <f t="shared" si="17"/>
        <v>180.21605822429467</v>
      </c>
      <c r="Z82">
        <v>1957168.8801974645</v>
      </c>
      <c r="AA82" s="2">
        <v>180.21605822429535</v>
      </c>
    </row>
    <row r="83" spans="7:27">
      <c r="G83">
        <v>8.2000000000000099</v>
      </c>
      <c r="H83" s="2">
        <v>56.870899999999999</v>
      </c>
      <c r="I83" s="5">
        <f t="shared" si="19"/>
        <v>165.07042386559635</v>
      </c>
      <c r="J83" s="2">
        <f t="shared" si="21"/>
        <v>2.0662569550688264E+19</v>
      </c>
      <c r="K83" s="2">
        <f>J83*H83*1E-27*ARC_BR2_spectra_Lee!D$16</f>
        <v>309580.28226821014</v>
      </c>
      <c r="L83" s="2">
        <f t="shared" si="22"/>
        <v>163.42796002233536</v>
      </c>
      <c r="N83">
        <v>8.1999999999999904</v>
      </c>
      <c r="O83" s="2">
        <v>56.870899999999999</v>
      </c>
      <c r="P83" s="5">
        <f t="shared" si="20"/>
        <v>165.07042386559567</v>
      </c>
      <c r="Q83" s="2">
        <f t="shared" si="23"/>
        <v>7.959961235899648E+18</v>
      </c>
      <c r="R83" s="2">
        <f t="shared" si="24"/>
        <v>58.007350000000002</v>
      </c>
      <c r="S83" s="2">
        <f t="shared" si="25"/>
        <v>163.4279600223347</v>
      </c>
      <c r="U83" s="2">
        <f t="shared" si="18"/>
        <v>252078.80806652521</v>
      </c>
      <c r="V83" s="2">
        <f t="shared" si="17"/>
        <v>183.66090820933067</v>
      </c>
      <c r="Z83">
        <v>1886674.1463123006</v>
      </c>
      <c r="AA83" s="2">
        <v>183.66090820933135</v>
      </c>
    </row>
    <row r="84" spans="7:27">
      <c r="G84">
        <v>8.3000000000000096</v>
      </c>
      <c r="H84" s="2">
        <v>54.597999999999999</v>
      </c>
      <c r="I84" s="5">
        <f t="shared" si="19"/>
        <v>168.38442833366634</v>
      </c>
      <c r="J84" s="2">
        <f t="shared" si="21"/>
        <v>2.0845465820676334E+19</v>
      </c>
      <c r="K84" s="2">
        <f>J84*H84*1E-27*ARC_BR2_spectra_Lee!D$16</f>
        <v>299838.36495931825</v>
      </c>
      <c r="L84" s="2">
        <f t="shared" si="22"/>
        <v>166.72742609963134</v>
      </c>
      <c r="N84">
        <v>8.2999999999999901</v>
      </c>
      <c r="O84" s="2">
        <v>54.597999999999999</v>
      </c>
      <c r="P84" s="5">
        <f t="shared" si="20"/>
        <v>168.38442833366565</v>
      </c>
      <c r="Q84" s="2">
        <f t="shared" si="23"/>
        <v>8.0304194243513385E+18</v>
      </c>
      <c r="R84" s="2">
        <f t="shared" si="24"/>
        <v>55.734449999999995</v>
      </c>
      <c r="S84" s="2">
        <f t="shared" si="25"/>
        <v>166.72742609963066</v>
      </c>
      <c r="U84" s="2">
        <f t="shared" si="18"/>
        <v>242464.08773859794</v>
      </c>
      <c r="V84" s="2">
        <f t="shared" si="17"/>
        <v>187.13483497591466</v>
      </c>
      <c r="Z84">
        <v>1814715.490139659</v>
      </c>
      <c r="AA84" s="2">
        <v>187.13483497591534</v>
      </c>
    </row>
    <row r="85" spans="7:27">
      <c r="G85">
        <v>8.4000000000000092</v>
      </c>
      <c r="H85" s="2">
        <v>52.325200000000002</v>
      </c>
      <c r="I85" s="5">
        <f t="shared" si="19"/>
        <v>171.7275095832843</v>
      </c>
      <c r="J85" s="2">
        <f t="shared" si="21"/>
        <v>2.1028362090664411E+19</v>
      </c>
      <c r="K85" s="2">
        <f>J85*H85*1E-27*ARC_BR2_spectra_Lee!D$16</f>
        <v>289877.96638220275</v>
      </c>
      <c r="L85" s="2">
        <f t="shared" si="22"/>
        <v>170.05596895847532</v>
      </c>
      <c r="N85">
        <v>8.3999999999999897</v>
      </c>
      <c r="O85" s="2">
        <v>52.325200000000002</v>
      </c>
      <c r="P85" s="5">
        <f t="shared" si="20"/>
        <v>171.72750958328368</v>
      </c>
      <c r="Q85" s="2">
        <f t="shared" si="23"/>
        <v>8.100877612803029E+18</v>
      </c>
      <c r="R85" s="2">
        <f t="shared" si="24"/>
        <v>53.461600000000004</v>
      </c>
      <c r="S85" s="2">
        <f t="shared" si="25"/>
        <v>170.05596895847466</v>
      </c>
      <c r="U85" s="2">
        <f t="shared" si="18"/>
        <v>232653.80744073712</v>
      </c>
      <c r="V85" s="2">
        <f t="shared" si="17"/>
        <v>190.63783852404663</v>
      </c>
      <c r="Z85">
        <v>1741292.9116796271</v>
      </c>
      <c r="AA85" s="2">
        <v>190.63783852404737</v>
      </c>
    </row>
    <row r="86" spans="7:27">
      <c r="G86">
        <v>8.5000000000000107</v>
      </c>
      <c r="H86" s="2">
        <v>50.052300000000002</v>
      </c>
      <c r="I86" s="5">
        <f t="shared" si="19"/>
        <v>175.09966761445037</v>
      </c>
      <c r="J86" s="2">
        <f t="shared" si="21"/>
        <v>2.1211258360653193E+19</v>
      </c>
      <c r="K86" s="2">
        <f>J86*H86*1E-27*ARC_BR2_spectra_Lee!D$16</f>
        <v>279697.98336920148</v>
      </c>
      <c r="L86" s="2">
        <f t="shared" si="22"/>
        <v>173.41358859886734</v>
      </c>
      <c r="N86">
        <v>8.4999999999999893</v>
      </c>
      <c r="O86" s="2">
        <v>50.052300000000002</v>
      </c>
      <c r="P86" s="5">
        <f t="shared" si="20"/>
        <v>175.09966761444963</v>
      </c>
      <c r="Q86" s="2">
        <f t="shared" si="23"/>
        <v>8.171335801254443E+18</v>
      </c>
      <c r="R86" s="2">
        <f t="shared" si="24"/>
        <v>51.188749999999999</v>
      </c>
      <c r="S86" s="2">
        <f t="shared" si="25"/>
        <v>173.41358859886665</v>
      </c>
      <c r="U86" s="2">
        <f t="shared" si="18"/>
        <v>224651.68160474289</v>
      </c>
      <c r="V86" s="2">
        <f t="shared" si="17"/>
        <v>194.16991885372664</v>
      </c>
      <c r="Z86">
        <v>1681404.5349844878</v>
      </c>
      <c r="AA86" s="2">
        <v>194.16991885372738</v>
      </c>
    </row>
    <row r="87" spans="7:27">
      <c r="G87">
        <v>8.6000000000000103</v>
      </c>
      <c r="H87" s="2">
        <v>48.023000000000003</v>
      </c>
      <c r="I87" s="5">
        <f t="shared" si="19"/>
        <v>178.50090242716436</v>
      </c>
      <c r="J87" s="2">
        <f t="shared" si="21"/>
        <v>2.1394154630640906E+19</v>
      </c>
      <c r="K87" s="2">
        <f>J87*H87*1E-27*ARC_BR2_spectra_Lee!D$16</f>
        <v>270671.96743268898</v>
      </c>
      <c r="L87" s="2">
        <f t="shared" si="22"/>
        <v>176.80028502080737</v>
      </c>
      <c r="N87">
        <v>8.5999999999999908</v>
      </c>
      <c r="O87" s="2">
        <v>48.023000000000003</v>
      </c>
      <c r="P87" s="5">
        <f t="shared" si="20"/>
        <v>178.50090242716368</v>
      </c>
      <c r="Q87" s="2">
        <f t="shared" si="23"/>
        <v>8.2417939897062697E+18</v>
      </c>
      <c r="R87" s="2">
        <f t="shared" si="24"/>
        <v>49.037649999999999</v>
      </c>
      <c r="S87" s="2">
        <f t="shared" si="25"/>
        <v>176.80028502080665</v>
      </c>
      <c r="U87" s="2">
        <f t="shared" si="18"/>
        <v>216487.0181651215</v>
      </c>
      <c r="V87" s="2">
        <f t="shared" si="17"/>
        <v>197.73107596495467</v>
      </c>
      <c r="Z87">
        <v>1620298.1587870799</v>
      </c>
      <c r="AA87" s="2">
        <v>197.73107596495538</v>
      </c>
    </row>
    <row r="88" spans="7:27">
      <c r="G88">
        <v>8.7000000000000099</v>
      </c>
      <c r="H88" s="2">
        <v>45.9938</v>
      </c>
      <c r="I88" s="5">
        <f t="shared" si="19"/>
        <v>181.93121402142634</v>
      </c>
      <c r="J88" s="2">
        <f t="shared" si="21"/>
        <v>2.1577050900628976E+19</v>
      </c>
      <c r="K88" s="2">
        <f>J88*H88*1E-27*ARC_BR2_spectra_Lee!D$16</f>
        <v>261450.95997450728</v>
      </c>
      <c r="L88" s="2">
        <f t="shared" si="22"/>
        <v>180.21605822429535</v>
      </c>
      <c r="N88">
        <v>8.6999999999999904</v>
      </c>
      <c r="O88" s="2">
        <v>45.9938</v>
      </c>
      <c r="P88" s="5">
        <f t="shared" si="20"/>
        <v>181.93121402142566</v>
      </c>
      <c r="Q88" s="2">
        <f t="shared" si="23"/>
        <v>8.3122521781576858E+18</v>
      </c>
      <c r="R88" s="2">
        <f t="shared" si="24"/>
        <v>47.008400000000002</v>
      </c>
      <c r="S88" s="2">
        <f t="shared" si="25"/>
        <v>180.21605822429467</v>
      </c>
      <c r="U88" s="2">
        <f t="shared" si="18"/>
        <v>208160.24408058435</v>
      </c>
      <c r="V88" s="2">
        <f t="shared" si="17"/>
        <v>201.32130985773065</v>
      </c>
      <c r="Z88">
        <v>1557978.2547936097</v>
      </c>
      <c r="AA88" s="2">
        <v>201.32130985773136</v>
      </c>
    </row>
    <row r="89" spans="7:27">
      <c r="G89">
        <v>8.8000000000000096</v>
      </c>
      <c r="H89" s="2">
        <v>43.964500000000001</v>
      </c>
      <c r="I89" s="5">
        <f t="shared" si="19"/>
        <v>185.39060239723634</v>
      </c>
      <c r="J89" s="2">
        <f t="shared" si="21"/>
        <v>2.1759947170617225E+19</v>
      </c>
      <c r="K89" s="2">
        <f>J89*H89*1E-27*ARC_BR2_spectra_Lee!D$16</f>
        <v>252033.82891652521</v>
      </c>
      <c r="L89" s="2">
        <f t="shared" si="22"/>
        <v>183.66090820933135</v>
      </c>
      <c r="N89">
        <v>8.7999999999999901</v>
      </c>
      <c r="O89" s="2">
        <v>43.964500000000001</v>
      </c>
      <c r="P89" s="5">
        <f t="shared" si="20"/>
        <v>185.39060239723568</v>
      </c>
      <c r="Q89" s="2">
        <f t="shared" si="23"/>
        <v>8.3827103666093773E+18</v>
      </c>
      <c r="R89" s="2">
        <f t="shared" si="24"/>
        <v>44.979150000000004</v>
      </c>
      <c r="S89" s="2">
        <f t="shared" si="25"/>
        <v>183.66090820933067</v>
      </c>
      <c r="U89" s="2">
        <f t="shared" si="18"/>
        <v>199670.16940208871</v>
      </c>
      <c r="V89" s="2">
        <f t="shared" si="17"/>
        <v>204.94062053205462</v>
      </c>
      <c r="Z89">
        <v>1494435.915661081</v>
      </c>
      <c r="AA89" s="2">
        <v>204.94062053205536</v>
      </c>
    </row>
    <row r="90" spans="7:27">
      <c r="G90">
        <v>8.9000000000000092</v>
      </c>
      <c r="H90" s="2">
        <v>41.935200000000002</v>
      </c>
      <c r="I90" s="5">
        <f t="shared" si="19"/>
        <v>188.87906755459431</v>
      </c>
      <c r="J90" s="2">
        <f t="shared" si="21"/>
        <v>2.1942843440605295E+19</v>
      </c>
      <c r="K90" s="2">
        <f>J90*H90*1E-27*ARC_BR2_spectra_Lee!D$16</f>
        <v>242421.13788859794</v>
      </c>
      <c r="L90" s="2">
        <f t="shared" si="22"/>
        <v>187.13483497591534</v>
      </c>
      <c r="N90">
        <v>8.8999999999999897</v>
      </c>
      <c r="O90" s="2">
        <v>41.935200000000002</v>
      </c>
      <c r="P90" s="5">
        <f t="shared" si="20"/>
        <v>188.87906755459366</v>
      </c>
      <c r="Q90" s="2">
        <f t="shared" si="23"/>
        <v>8.4531685550608599E+18</v>
      </c>
      <c r="R90" s="2">
        <f t="shared" si="24"/>
        <v>42.949849999999998</v>
      </c>
      <c r="S90" s="2">
        <f t="shared" si="25"/>
        <v>187.13483497591466</v>
      </c>
      <c r="U90" s="2">
        <f t="shared" si="18"/>
        <v>191017.38661995597</v>
      </c>
      <c r="V90" s="2">
        <f t="shared" si="17"/>
        <v>208.58900798792661</v>
      </c>
      <c r="Z90">
        <v>1429675.5770262098</v>
      </c>
      <c r="AA90" s="2">
        <v>208.58900798792737</v>
      </c>
    </row>
    <row r="91" spans="7:27">
      <c r="G91">
        <v>9.0000000000000107</v>
      </c>
      <c r="H91" s="2">
        <v>39.905900000000003</v>
      </c>
      <c r="I91" s="5">
        <f t="shared" si="19"/>
        <v>192.39660949350042</v>
      </c>
      <c r="J91" s="2">
        <f t="shared" si="21"/>
        <v>2.2125739710594261E+19</v>
      </c>
      <c r="K91" s="2">
        <f>J91*H91*1E-27*ARC_BR2_spectra_Lee!D$16</f>
        <v>232612.88689073711</v>
      </c>
      <c r="L91" s="2">
        <f t="shared" si="22"/>
        <v>190.63783852404737</v>
      </c>
      <c r="N91">
        <v>8.9999999999999893</v>
      </c>
      <c r="O91" s="2">
        <v>39.905900000000003</v>
      </c>
      <c r="P91" s="5">
        <f t="shared" si="20"/>
        <v>192.39660949349962</v>
      </c>
      <c r="Q91" s="2">
        <f t="shared" si="23"/>
        <v>8.5236267435124122E+18</v>
      </c>
      <c r="R91" s="2">
        <f t="shared" si="24"/>
        <v>40.920550000000006</v>
      </c>
      <c r="S91" s="2">
        <f t="shared" si="25"/>
        <v>190.63783852404663</v>
      </c>
      <c r="U91" s="2">
        <f t="shared" si="18"/>
        <v>183998.32835605071</v>
      </c>
      <c r="V91" s="2">
        <f t="shared" si="17"/>
        <v>212.26647222534666</v>
      </c>
      <c r="Z91">
        <v>1377143.8700009165</v>
      </c>
      <c r="AA91" s="2">
        <v>212.2664722253474</v>
      </c>
    </row>
    <row r="92" spans="7:27">
      <c r="G92">
        <v>9.1000000000000103</v>
      </c>
      <c r="H92" s="2">
        <v>38.217500000000001</v>
      </c>
      <c r="I92" s="5">
        <f t="shared" si="19"/>
        <v>195.94322821395437</v>
      </c>
      <c r="J92" s="2">
        <f t="shared" si="21"/>
        <v>2.2308635980581437E+19</v>
      </c>
      <c r="K92" s="2">
        <f>J92*H92*1E-27*ARC_BR2_spectra_Lee!D$16</f>
        <v>224612.6199047429</v>
      </c>
      <c r="L92" s="2">
        <f t="shared" si="22"/>
        <v>194.16991885372738</v>
      </c>
      <c r="N92">
        <v>9.0999999999999908</v>
      </c>
      <c r="O92" s="2">
        <v>38.217500000000001</v>
      </c>
      <c r="P92" s="5">
        <f t="shared" si="20"/>
        <v>195.94322821395366</v>
      </c>
      <c r="Q92" s="2">
        <f t="shared" si="23"/>
        <v>8.5940849319641713E+18</v>
      </c>
      <c r="R92" s="2">
        <f t="shared" si="24"/>
        <v>39.061700000000002</v>
      </c>
      <c r="S92" s="2">
        <f t="shared" si="25"/>
        <v>194.16991885372664</v>
      </c>
      <c r="U92" s="2">
        <f t="shared" si="18"/>
        <v>176845.00253937815</v>
      </c>
      <c r="V92" s="2">
        <f t="shared" si="17"/>
        <v>215.97301324431467</v>
      </c>
      <c r="Z92">
        <v>1323605.9643817695</v>
      </c>
      <c r="AA92" s="2">
        <v>215.97301324431538</v>
      </c>
    </row>
    <row r="93" spans="7:27">
      <c r="G93">
        <v>9.2000000000000099</v>
      </c>
      <c r="H93" s="2">
        <v>36.5291</v>
      </c>
      <c r="I93" s="5">
        <f t="shared" si="19"/>
        <v>199.51892371595636</v>
      </c>
      <c r="J93" s="2">
        <f t="shared" si="21"/>
        <v>2.2491532250569867E+19</v>
      </c>
      <c r="K93" s="2">
        <f>J93*H93*1E-27*ARC_BR2_spectra_Lee!D$16</f>
        <v>216449.64486512149</v>
      </c>
      <c r="L93" s="2">
        <f t="shared" si="22"/>
        <v>197.73107596495538</v>
      </c>
      <c r="N93">
        <v>9.1999999999999904</v>
      </c>
      <c r="O93" s="2">
        <v>36.5291</v>
      </c>
      <c r="P93" s="5">
        <f t="shared" si="20"/>
        <v>199.51892371595568</v>
      </c>
      <c r="Q93" s="2">
        <f t="shared" si="23"/>
        <v>8.6645431204157245E+18</v>
      </c>
      <c r="R93" s="2">
        <f t="shared" si="24"/>
        <v>37.3733</v>
      </c>
      <c r="S93" s="2">
        <f t="shared" si="25"/>
        <v>197.73107596495467</v>
      </c>
      <c r="U93" s="2">
        <f t="shared" si="18"/>
        <v>169556.64086915998</v>
      </c>
      <c r="V93" s="2">
        <f t="shared" si="17"/>
        <v>219.70863104483067</v>
      </c>
      <c r="Z93">
        <v>1269057.2081142343</v>
      </c>
      <c r="AA93" s="2">
        <v>219.70863104483138</v>
      </c>
    </row>
    <row r="94" spans="7:27">
      <c r="G94">
        <v>9.3000000000000096</v>
      </c>
      <c r="H94" s="2">
        <v>34.840800000000002</v>
      </c>
      <c r="I94" s="5">
        <f t="shared" si="19"/>
        <v>203.12369599950637</v>
      </c>
      <c r="J94" s="2">
        <f t="shared" si="21"/>
        <v>2.2674428520558117E+19</v>
      </c>
      <c r="K94" s="2">
        <f>J94*H94*1E-27*ARC_BR2_spectra_Lee!D$16</f>
        <v>208124.55913058436</v>
      </c>
      <c r="L94" s="2">
        <f t="shared" si="22"/>
        <v>201.32130985773136</v>
      </c>
      <c r="N94">
        <v>9.2999999999999901</v>
      </c>
      <c r="O94" s="2">
        <v>34.840800000000002</v>
      </c>
      <c r="P94" s="5">
        <f t="shared" si="20"/>
        <v>203.12369599950563</v>
      </c>
      <c r="Q94" s="2">
        <f t="shared" si="23"/>
        <v>8.7350013088671396E+18</v>
      </c>
      <c r="R94" s="2">
        <f t="shared" si="24"/>
        <v>35.684950000000001</v>
      </c>
      <c r="S94" s="2">
        <f t="shared" si="25"/>
        <v>201.32130985773065</v>
      </c>
      <c r="U94" s="2">
        <f t="shared" si="18"/>
        <v>162134.48147853737</v>
      </c>
      <c r="V94" s="2">
        <f t="shared" si="17"/>
        <v>223.47332562689465</v>
      </c>
      <c r="Z94">
        <v>1213506.8692376988</v>
      </c>
      <c r="AA94" s="2">
        <v>223.47332562689536</v>
      </c>
    </row>
    <row r="95" spans="7:27">
      <c r="G95">
        <v>9.4000000000000092</v>
      </c>
      <c r="H95" s="2">
        <v>33.1524</v>
      </c>
      <c r="I95" s="5">
        <f t="shared" si="19"/>
        <v>206.75754506460436</v>
      </c>
      <c r="J95" s="2">
        <f t="shared" si="21"/>
        <v>2.2857324790546186E+19</v>
      </c>
      <c r="K95" s="2">
        <f>J95*H95*1E-27*ARC_BR2_spectra_Lee!D$16</f>
        <v>199636.17280208869</v>
      </c>
      <c r="L95" s="2">
        <f t="shared" si="22"/>
        <v>204.94062053205536</v>
      </c>
      <c r="N95">
        <v>9.3999999999999897</v>
      </c>
      <c r="O95" s="2">
        <v>33.1524</v>
      </c>
      <c r="P95" s="5">
        <f t="shared" si="20"/>
        <v>206.75754506460362</v>
      </c>
      <c r="Q95" s="2">
        <f t="shared" si="23"/>
        <v>8.8054594973188291E+18</v>
      </c>
      <c r="R95" s="2">
        <f t="shared" si="24"/>
        <v>33.996600000000001</v>
      </c>
      <c r="S95" s="2">
        <f t="shared" si="25"/>
        <v>204.94062053205462</v>
      </c>
      <c r="U95" s="2">
        <f t="shared" si="18"/>
        <v>154577.9077851295</v>
      </c>
      <c r="V95" s="2">
        <f t="shared" si="17"/>
        <v>227.26709699050662</v>
      </c>
      <c r="Z95">
        <v>1156950.3317671753</v>
      </c>
      <c r="AA95" s="2">
        <v>227.26709699050718</v>
      </c>
    </row>
    <row r="96" spans="7:27">
      <c r="G96">
        <v>9.5000000000000107</v>
      </c>
      <c r="H96" s="2">
        <v>31.463999999999999</v>
      </c>
      <c r="I96" s="5">
        <f t="shared" si="19"/>
        <v>210.42047091125039</v>
      </c>
      <c r="J96" s="2">
        <f t="shared" si="21"/>
        <v>2.3040221060534616E+19</v>
      </c>
      <c r="K96" s="2">
        <f>J96*H96*1E-27*ARC_BR2_spectra_Lee!D$16</f>
        <v>190985.07841995597</v>
      </c>
      <c r="L96" s="2">
        <f t="shared" si="22"/>
        <v>208.58900798792737</v>
      </c>
      <c r="N96">
        <v>9.4999999999999893</v>
      </c>
      <c r="O96" s="2">
        <v>31.463999999999999</v>
      </c>
      <c r="P96" s="5">
        <f t="shared" si="20"/>
        <v>210.42047091124962</v>
      </c>
      <c r="Q96" s="2">
        <f t="shared" si="23"/>
        <v>8.8759176857704509E+18</v>
      </c>
      <c r="R96" s="2">
        <f t="shared" si="24"/>
        <v>32.308199999999999</v>
      </c>
      <c r="S96" s="2">
        <f t="shared" si="25"/>
        <v>208.58900798792661</v>
      </c>
      <c r="U96" s="2">
        <f t="shared" si="18"/>
        <v>148644.06617455182</v>
      </c>
      <c r="V96" s="2">
        <f t="shared" si="17"/>
        <v>231.0899451356668</v>
      </c>
      <c r="Z96">
        <v>1112540.2035155816</v>
      </c>
      <c r="AA96" s="2">
        <v>231.08994513566699</v>
      </c>
    </row>
    <row r="97" spans="7:27">
      <c r="G97">
        <v>9.6000000000000103</v>
      </c>
      <c r="H97" s="2">
        <v>30.069199999999999</v>
      </c>
      <c r="I97" s="5">
        <f t="shared" si="19"/>
        <v>214.11247353944438</v>
      </c>
      <c r="J97" s="2">
        <f t="shared" si="21"/>
        <v>2.3223117330522505E+19</v>
      </c>
      <c r="K97" s="2">
        <f>J97*H97*1E-27*ARC_BR2_spectra_Lee!D$16</f>
        <v>183967.56175605071</v>
      </c>
      <c r="L97" s="2">
        <f t="shared" si="22"/>
        <v>212.2664722253474</v>
      </c>
      <c r="N97">
        <v>9.5999999999999908</v>
      </c>
      <c r="O97" s="2">
        <v>30.069199999999999</v>
      </c>
      <c r="P97" s="5">
        <f t="shared" si="20"/>
        <v>214.11247353944367</v>
      </c>
      <c r="Q97" s="2">
        <f t="shared" si="23"/>
        <v>8.9463758742221404E+18</v>
      </c>
      <c r="R97" s="2">
        <f t="shared" si="24"/>
        <v>30.766599999999997</v>
      </c>
      <c r="S97" s="2">
        <f t="shared" si="25"/>
        <v>212.26647222534666</v>
      </c>
      <c r="U97" s="2">
        <f t="shared" si="18"/>
        <v>142602.57489235725</v>
      </c>
      <c r="V97" s="2">
        <f t="shared" si="17"/>
        <v>234.94187006237499</v>
      </c>
      <c r="Z97">
        <v>1067323.1974841035</v>
      </c>
      <c r="AA97" s="2">
        <v>234.94187006237499</v>
      </c>
    </row>
    <row r="98" spans="7:27">
      <c r="G98">
        <v>9.7000000000000099</v>
      </c>
      <c r="H98" s="2">
        <v>28.674399999999999</v>
      </c>
      <c r="I98" s="5">
        <f t="shared" si="19"/>
        <v>217.83355294918638</v>
      </c>
      <c r="J98" s="2">
        <f t="shared" si="21"/>
        <v>2.3406013600510755E+19</v>
      </c>
      <c r="K98" s="2">
        <f>J98*H98*1E-27*ARC_BR2_spectra_Lee!D$16</f>
        <v>176815.63073937816</v>
      </c>
      <c r="L98" s="2">
        <f t="shared" si="22"/>
        <v>215.97301324431538</v>
      </c>
      <c r="N98">
        <v>9.6999999999999904</v>
      </c>
      <c r="O98" s="2">
        <v>28.674399999999999</v>
      </c>
      <c r="P98" s="5">
        <f t="shared" si="20"/>
        <v>217.83355294918567</v>
      </c>
      <c r="Q98" s="2">
        <f t="shared" si="23"/>
        <v>9.0168340626736241E+18</v>
      </c>
      <c r="R98" s="2">
        <f t="shared" si="24"/>
        <v>29.3718</v>
      </c>
      <c r="S98" s="2">
        <f t="shared" si="25"/>
        <v>215.97301324431467</v>
      </c>
      <c r="U98" s="2">
        <f t="shared" si="18"/>
        <v>136453.94138138226</v>
      </c>
      <c r="V98" s="2">
        <f t="shared" si="17"/>
        <v>238.82287177063102</v>
      </c>
      <c r="Z98">
        <v>1021304.1460755388</v>
      </c>
      <c r="AA98" s="2">
        <v>238.82287177063102</v>
      </c>
    </row>
    <row r="99" spans="7:27">
      <c r="G99">
        <v>9.8000000000000096</v>
      </c>
      <c r="H99" s="2">
        <v>27.279499999999999</v>
      </c>
      <c r="I99" s="5">
        <f t="shared" si="19"/>
        <v>221.58370914047637</v>
      </c>
      <c r="J99" s="2">
        <f t="shared" si="21"/>
        <v>2.3588909870498828E+19</v>
      </c>
      <c r="K99" s="2">
        <f>J99*H99*1E-27*ARC_BR2_spectra_Lee!D$16</f>
        <v>169528.66391915997</v>
      </c>
      <c r="L99" s="2">
        <f t="shared" si="22"/>
        <v>219.70863104483138</v>
      </c>
      <c r="N99">
        <v>9.7999999999999901</v>
      </c>
      <c r="O99" s="2">
        <v>27.279499999999999</v>
      </c>
      <c r="P99" s="5">
        <f t="shared" si="20"/>
        <v>221.58370914047566</v>
      </c>
      <c r="Q99" s="2">
        <f t="shared" si="23"/>
        <v>9.0872922511251784E+18</v>
      </c>
      <c r="R99" s="2">
        <f t="shared" si="24"/>
        <v>27.976949999999999</v>
      </c>
      <c r="S99" s="2">
        <f t="shared" si="25"/>
        <v>219.70863104483067</v>
      </c>
      <c r="U99" s="2">
        <f t="shared" si="18"/>
        <v>130196.87932438584</v>
      </c>
      <c r="V99" s="2">
        <f t="shared" si="17"/>
        <v>242.73295026043502</v>
      </c>
      <c r="Z99">
        <v>974473.42055409681</v>
      </c>
      <c r="AA99" s="2">
        <v>242.73295026043502</v>
      </c>
    </row>
    <row r="100" spans="7:27">
      <c r="G100">
        <v>9.9000000000000092</v>
      </c>
      <c r="H100" s="2">
        <v>25.884699999999999</v>
      </c>
      <c r="I100" s="5">
        <f t="shared" si="19"/>
        <v>225.36294211331438</v>
      </c>
      <c r="J100" s="2">
        <f t="shared" si="21"/>
        <v>2.3771806140487078E+19</v>
      </c>
      <c r="K100" s="2">
        <f>J100*H100*1E-27*ARC_BR2_spectra_Lee!D$16</f>
        <v>162107.89937853738</v>
      </c>
      <c r="L100" s="2">
        <f t="shared" si="22"/>
        <v>223.47332562689536</v>
      </c>
      <c r="N100">
        <v>9.8999999999999897</v>
      </c>
      <c r="O100" s="2">
        <v>25.884699999999999</v>
      </c>
      <c r="P100" s="5">
        <f t="shared" si="20"/>
        <v>225.36294211331364</v>
      </c>
      <c r="Q100" s="2">
        <f t="shared" si="23"/>
        <v>9.1577504395767286E+18</v>
      </c>
      <c r="R100" s="2">
        <f t="shared" si="24"/>
        <v>26.582099999999997</v>
      </c>
      <c r="S100" s="2">
        <f t="shared" si="25"/>
        <v>223.47332562689465</v>
      </c>
      <c r="U100" s="2">
        <f t="shared" si="18"/>
        <v>123832.02939578817</v>
      </c>
      <c r="V100" s="2">
        <f t="shared" si="17"/>
        <v>246.67210553178703</v>
      </c>
      <c r="Z100">
        <v>926835.81725288765</v>
      </c>
      <c r="AA100" s="2">
        <v>246.67210553178703</v>
      </c>
    </row>
    <row r="101" spans="7:27">
      <c r="G101">
        <v>10</v>
      </c>
      <c r="H101" s="2">
        <v>24.489899999999999</v>
      </c>
      <c r="I101" s="5">
        <f t="shared" si="19"/>
        <v>229.17125186770002</v>
      </c>
      <c r="J101" s="2">
        <f t="shared" si="21"/>
        <v>2.3954702410473005E+19</v>
      </c>
      <c r="K101" s="2">
        <f>J101*H101*1E-27*ARC_BR2_spectra_Lee!D$16</f>
        <v>154552.72048512951</v>
      </c>
      <c r="L101" s="2">
        <f t="shared" si="22"/>
        <v>227.26709699050718</v>
      </c>
      <c r="N101">
        <v>9.9999999999999893</v>
      </c>
      <c r="O101" s="2">
        <v>24.489899999999999</v>
      </c>
      <c r="P101" s="5">
        <f t="shared" si="20"/>
        <v>229.1712518676996</v>
      </c>
      <c r="Q101" s="2">
        <f t="shared" si="23"/>
        <v>9.2282086280282808E+18</v>
      </c>
      <c r="R101" s="2">
        <f t="shared" si="24"/>
        <v>25.1873</v>
      </c>
      <c r="S101" s="2">
        <f t="shared" si="25"/>
        <v>227.26709699050662</v>
      </c>
      <c r="U101" s="2">
        <f t="shared" si="18"/>
        <v>118829.97870206427</v>
      </c>
      <c r="V101" s="2">
        <f t="shared" si="17"/>
        <v>250.64033758468702</v>
      </c>
      <c r="Z101">
        <v>889399.01881427539</v>
      </c>
      <c r="AA101" s="2">
        <v>250.64033758468702</v>
      </c>
    </row>
    <row r="102" spans="7:27">
      <c r="G102">
        <v>10.1</v>
      </c>
      <c r="H102" s="2">
        <v>23.371400000000001</v>
      </c>
      <c r="I102" s="5">
        <f t="shared" si="19"/>
        <v>233.008638403634</v>
      </c>
      <c r="J102" s="2">
        <f t="shared" si="21"/>
        <v>2.4137598680463217E+19</v>
      </c>
      <c r="K102" s="2">
        <f>J102*H102*1E-27*ARC_BR2_spectra_Lee!D$16</f>
        <v>148620.13552455182</v>
      </c>
      <c r="L102" s="2">
        <f t="shared" si="22"/>
        <v>231.08994513566699</v>
      </c>
      <c r="N102">
        <v>10.1</v>
      </c>
      <c r="O102" s="2">
        <v>23.371400000000001</v>
      </c>
      <c r="P102" s="5">
        <f t="shared" si="20"/>
        <v>233.008638403634</v>
      </c>
      <c r="Q102" s="2">
        <f t="shared" si="23"/>
        <v>9.2986668164809359E+18</v>
      </c>
      <c r="R102" s="2">
        <f t="shared" si="24"/>
        <v>23.93065</v>
      </c>
      <c r="S102" s="2">
        <f t="shared" si="25"/>
        <v>231.0899451356668</v>
      </c>
      <c r="U102" s="2">
        <f t="shared" si="18"/>
        <v>113741.05755322514</v>
      </c>
      <c r="V102" s="2">
        <f t="shared" si="17"/>
        <v>254.637646419135</v>
      </c>
      <c r="Z102">
        <v>851311.09221713</v>
      </c>
      <c r="AA102" s="2">
        <v>254.637646419135</v>
      </c>
    </row>
    <row r="103" spans="7:27">
      <c r="G103">
        <v>10.199999999999999</v>
      </c>
      <c r="H103" s="2">
        <v>22.2529</v>
      </c>
      <c r="I103" s="5">
        <f t="shared" si="19"/>
        <v>236.87510172111598</v>
      </c>
      <c r="J103" s="2">
        <f t="shared" si="21"/>
        <v>2.432049495045147E+19</v>
      </c>
      <c r="K103" s="2">
        <f>J103*H103*1E-27*ARC_BR2_spectra_Lee!D$16</f>
        <v>142579.76274235724</v>
      </c>
      <c r="L103" s="2">
        <f t="shared" si="22"/>
        <v>234.94187006237499</v>
      </c>
      <c r="N103">
        <v>10.199999999999999</v>
      </c>
      <c r="O103" s="2">
        <v>22.2529</v>
      </c>
      <c r="P103" s="5">
        <f t="shared" si="20"/>
        <v>236.87510172111598</v>
      </c>
      <c r="Q103" s="2">
        <f t="shared" si="23"/>
        <v>9.3691250049315267E+18</v>
      </c>
      <c r="R103" s="2">
        <f t="shared" si="24"/>
        <v>22.812150000000003</v>
      </c>
      <c r="S103" s="2">
        <f t="shared" si="25"/>
        <v>234.94187006237499</v>
      </c>
      <c r="U103" s="2">
        <f t="shared" si="18"/>
        <v>108566.4794137844</v>
      </c>
      <c r="V103" s="2">
        <f t="shared" si="17"/>
        <v>258.66403203513102</v>
      </c>
      <c r="Z103">
        <v>812581.95475430938</v>
      </c>
      <c r="AA103" s="2">
        <v>258.66403203513102</v>
      </c>
    </row>
    <row r="104" spans="7:27">
      <c r="G104">
        <v>10.3</v>
      </c>
      <c r="H104" s="2">
        <v>21.134499999999999</v>
      </c>
      <c r="I104" s="5">
        <f t="shared" si="19"/>
        <v>240.77064182014604</v>
      </c>
      <c r="J104" s="2">
        <f t="shared" si="21"/>
        <v>2.4503391220440076E+19</v>
      </c>
      <c r="K104" s="2">
        <f>J104*H104*1E-27*ARC_BR2_spectra_Lee!D$16</f>
        <v>136432.24768138226</v>
      </c>
      <c r="L104" s="2">
        <f t="shared" si="22"/>
        <v>238.82287177063102</v>
      </c>
      <c r="N104">
        <v>10.3</v>
      </c>
      <c r="O104" s="2">
        <v>21.134499999999999</v>
      </c>
      <c r="P104" s="5">
        <f t="shared" si="20"/>
        <v>240.77064182014604</v>
      </c>
      <c r="Q104" s="2">
        <f t="shared" si="23"/>
        <v>9.4395831933832827E+18</v>
      </c>
      <c r="R104" s="2">
        <f t="shared" si="24"/>
        <v>21.6937</v>
      </c>
      <c r="S104" s="2">
        <f t="shared" si="25"/>
        <v>238.82287177063102</v>
      </c>
      <c r="U104" s="2">
        <f t="shared" si="18"/>
        <v>103304.90983240324</v>
      </c>
      <c r="V104" s="2">
        <f t="shared" si="17"/>
        <v>262.71949443267499</v>
      </c>
      <c r="Z104">
        <v>773201.61699363601</v>
      </c>
      <c r="AA104" s="2">
        <v>262.71949443267499</v>
      </c>
    </row>
    <row r="105" spans="7:27">
      <c r="G105">
        <v>10.4</v>
      </c>
      <c r="H105" s="2">
        <v>20.015999999999998</v>
      </c>
      <c r="I105" s="5">
        <f t="shared" si="19"/>
        <v>244.69525870072403</v>
      </c>
      <c r="J105" s="2">
        <f t="shared" si="21"/>
        <v>2.4686287490427789E+19</v>
      </c>
      <c r="K105" s="2">
        <f>J105*H105*1E-27*ARC_BR2_spectra_Lee!D$16</f>
        <v>130176.30407438584</v>
      </c>
      <c r="L105" s="2">
        <f t="shared" si="22"/>
        <v>242.73295026043502</v>
      </c>
      <c r="N105">
        <v>10.4</v>
      </c>
      <c r="O105" s="2">
        <v>20.015999999999998</v>
      </c>
      <c r="P105" s="5">
        <f t="shared" si="20"/>
        <v>244.69525870072403</v>
      </c>
      <c r="Q105" s="2">
        <f t="shared" si="23"/>
        <v>9.5100413818346988E+18</v>
      </c>
      <c r="R105" s="2">
        <f t="shared" si="24"/>
        <v>20.575249999999997</v>
      </c>
      <c r="S105" s="2">
        <f t="shared" si="25"/>
        <v>242.73295026043502</v>
      </c>
      <c r="U105" s="2">
        <f t="shared" si="18"/>
        <v>97957.692897242232</v>
      </c>
      <c r="V105" s="2">
        <f t="shared" si="17"/>
        <v>266.80403361176701</v>
      </c>
      <c r="Z105">
        <v>733180.14050658175</v>
      </c>
      <c r="AA105" s="2">
        <v>266.80403361176701</v>
      </c>
    </row>
    <row r="106" spans="7:27">
      <c r="G106">
        <v>10.5</v>
      </c>
      <c r="H106" s="2">
        <v>18.897500000000001</v>
      </c>
      <c r="I106" s="5">
        <f t="shared" si="19"/>
        <v>248.64895236285003</v>
      </c>
      <c r="J106" s="2">
        <f t="shared" si="21"/>
        <v>2.4869183760416035E+19</v>
      </c>
      <c r="K106" s="2">
        <f>J106*H106*1E-27*ARC_BR2_spectra_Lee!D$16</f>
        <v>123812.57264578817</v>
      </c>
      <c r="L106" s="2">
        <f t="shared" si="22"/>
        <v>246.67210553178703</v>
      </c>
      <c r="N106">
        <v>10.5</v>
      </c>
      <c r="O106" s="2">
        <v>18.897500000000001</v>
      </c>
      <c r="P106" s="5">
        <f t="shared" si="20"/>
        <v>248.64895236285003</v>
      </c>
      <c r="Q106" s="2">
        <f t="shared" si="23"/>
        <v>9.5804995702863196E+18</v>
      </c>
      <c r="R106" s="2">
        <f t="shared" si="24"/>
        <v>19.45675</v>
      </c>
      <c r="S106" s="2">
        <f t="shared" si="25"/>
        <v>246.67210553178703</v>
      </c>
      <c r="U106" s="2">
        <f t="shared" si="18"/>
        <v>93762.452601213954</v>
      </c>
      <c r="V106" s="2">
        <f t="shared" si="17"/>
        <v>270.91764957240702</v>
      </c>
      <c r="Z106">
        <v>701781.44975113356</v>
      </c>
      <c r="AA106" s="2">
        <v>270.91764957240702</v>
      </c>
    </row>
    <row r="107" spans="7:27">
      <c r="G107">
        <v>10.6</v>
      </c>
      <c r="H107" s="2">
        <v>18.001799999999999</v>
      </c>
      <c r="I107" s="5">
        <f t="shared" si="19"/>
        <v>252.63172280652401</v>
      </c>
      <c r="J107" s="2">
        <f t="shared" si="21"/>
        <v>2.5052080030404112E+19</v>
      </c>
      <c r="K107" s="2">
        <f>J107*H107*1E-27*ARC_BR2_spectra_Lee!D$16</f>
        <v>118811.52905206427</v>
      </c>
      <c r="L107" s="2">
        <f t="shared" si="22"/>
        <v>250.64033758468702</v>
      </c>
      <c r="N107">
        <v>10.6</v>
      </c>
      <c r="O107" s="2">
        <v>18.001799999999999</v>
      </c>
      <c r="P107" s="5">
        <f t="shared" si="20"/>
        <v>252.63172280652401</v>
      </c>
      <c r="Q107" s="2">
        <f t="shared" si="23"/>
        <v>9.6509577587378749E+18</v>
      </c>
      <c r="R107" s="2">
        <f t="shared" si="24"/>
        <v>18.449649999999998</v>
      </c>
      <c r="S107" s="2">
        <f t="shared" si="25"/>
        <v>250.64033758468702</v>
      </c>
      <c r="U107" s="2">
        <f t="shared" si="18"/>
        <v>89499.117417607093</v>
      </c>
      <c r="V107" s="2">
        <f t="shared" si="17"/>
        <v>275.060342314595</v>
      </c>
      <c r="Z107">
        <v>669872.33663378446</v>
      </c>
      <c r="AA107" s="2">
        <v>275.060342314595</v>
      </c>
    </row>
    <row r="108" spans="7:27">
      <c r="G108">
        <v>10.7</v>
      </c>
      <c r="H108" s="2">
        <v>17.106000000000002</v>
      </c>
      <c r="I108" s="5">
        <f t="shared" si="19"/>
        <v>256.64357003174598</v>
      </c>
      <c r="J108" s="2">
        <f t="shared" si="21"/>
        <v>2.5234976300392178E+19</v>
      </c>
      <c r="K108" s="2">
        <f>J108*H108*1E-27*ARC_BR2_spectra_Lee!D$16</f>
        <v>113723.50365322514</v>
      </c>
      <c r="L108" s="2">
        <f t="shared" si="22"/>
        <v>254.637646419135</v>
      </c>
      <c r="N108">
        <v>10.7</v>
      </c>
      <c r="O108" s="2">
        <v>17.106000000000002</v>
      </c>
      <c r="P108" s="5">
        <f t="shared" si="20"/>
        <v>256.64357003174598</v>
      </c>
      <c r="Q108" s="2">
        <f t="shared" si="23"/>
        <v>9.7214159471894241E+18</v>
      </c>
      <c r="R108" s="2">
        <f t="shared" si="24"/>
        <v>17.553899999999999</v>
      </c>
      <c r="S108" s="2">
        <f t="shared" si="25"/>
        <v>254.637646419135</v>
      </c>
      <c r="U108" s="2">
        <f t="shared" si="18"/>
        <v>85166.917574730294</v>
      </c>
      <c r="V108" s="2">
        <f t="shared" si="17"/>
        <v>279.23211183833104</v>
      </c>
      <c r="Z108">
        <v>637447.71626436757</v>
      </c>
      <c r="AA108" s="2">
        <v>279.23211183833104</v>
      </c>
    </row>
    <row r="109" spans="7:27">
      <c r="G109">
        <v>10.8</v>
      </c>
      <c r="H109" s="2">
        <v>16.2103</v>
      </c>
      <c r="I109" s="5">
        <f t="shared" si="19"/>
        <v>260.68449403851605</v>
      </c>
      <c r="J109" s="2">
        <f t="shared" si="21"/>
        <v>2.5417872570380968E+19</v>
      </c>
      <c r="K109" s="2">
        <f>J109*H109*1E-27*ARC_BR2_spectra_Lee!D$16</f>
        <v>108549.8212637844</v>
      </c>
      <c r="L109" s="2">
        <f t="shared" si="22"/>
        <v>258.66403203513102</v>
      </c>
      <c r="N109">
        <v>10.8</v>
      </c>
      <c r="O109" s="2">
        <v>16.2103</v>
      </c>
      <c r="P109" s="5">
        <f t="shared" si="20"/>
        <v>260.68449403851605</v>
      </c>
      <c r="Q109" s="2">
        <f t="shared" si="23"/>
        <v>9.7918741356412539E+18</v>
      </c>
      <c r="R109" s="2">
        <f t="shared" si="24"/>
        <v>16.658149999999999</v>
      </c>
      <c r="S109" s="2">
        <f t="shared" si="25"/>
        <v>258.66403203513102</v>
      </c>
      <c r="U109" s="2">
        <f t="shared" si="18"/>
        <v>80767.948808561938</v>
      </c>
      <c r="V109" s="2">
        <f t="shared" si="17"/>
        <v>283.43295814361505</v>
      </c>
      <c r="Z109">
        <v>604523.2761489508</v>
      </c>
      <c r="AA109" s="2">
        <v>283.43295814361505</v>
      </c>
    </row>
    <row r="110" spans="7:27">
      <c r="G110">
        <v>10.9</v>
      </c>
      <c r="H110" s="2">
        <v>15.314500000000001</v>
      </c>
      <c r="I110" s="5">
        <f t="shared" si="19"/>
        <v>264.75449482683399</v>
      </c>
      <c r="J110" s="2">
        <f t="shared" si="21"/>
        <v>2.5600768840368321E+19</v>
      </c>
      <c r="K110" s="2">
        <f>J110*H110*1E-27*ARC_BR2_spectra_Lee!D$16</f>
        <v>103289.14743240323</v>
      </c>
      <c r="L110" s="2">
        <f t="shared" si="22"/>
        <v>262.71949443267499</v>
      </c>
      <c r="N110">
        <v>10.9</v>
      </c>
      <c r="O110" s="2">
        <v>15.314500000000001</v>
      </c>
      <c r="P110" s="5">
        <f t="shared" si="20"/>
        <v>264.75449482683399</v>
      </c>
      <c r="Q110" s="2">
        <f t="shared" si="23"/>
        <v>9.8623323240925286E+18</v>
      </c>
      <c r="R110" s="2">
        <f t="shared" si="24"/>
        <v>15.7624</v>
      </c>
      <c r="S110" s="2">
        <f t="shared" si="25"/>
        <v>262.71949443267499</v>
      </c>
      <c r="U110" s="2">
        <f t="shared" si="18"/>
        <v>76302.254634791476</v>
      </c>
      <c r="V110" s="2">
        <f t="shared" si="17"/>
        <v>287.66288123044706</v>
      </c>
      <c r="Z110">
        <v>571099.34091429354</v>
      </c>
      <c r="AA110" s="2">
        <v>287.66288123044706</v>
      </c>
    </row>
    <row r="111" spans="7:27">
      <c r="G111">
        <v>11</v>
      </c>
      <c r="H111" s="2">
        <v>14.418799999999999</v>
      </c>
      <c r="I111" s="5">
        <f t="shared" si="19"/>
        <v>268.85357239670003</v>
      </c>
      <c r="J111" s="2">
        <f t="shared" si="21"/>
        <v>2.5783665110357111E+19</v>
      </c>
      <c r="K111" s="2">
        <f>J111*H111*1E-27*ARC_BR2_spectra_Lee!D$16</f>
        <v>97942.826247242236</v>
      </c>
      <c r="L111" s="2">
        <f t="shared" si="22"/>
        <v>266.80403361176701</v>
      </c>
      <c r="N111">
        <v>11</v>
      </c>
      <c r="O111" s="2">
        <v>14.418799999999999</v>
      </c>
      <c r="P111" s="5">
        <f t="shared" si="20"/>
        <v>268.85357239670003</v>
      </c>
      <c r="Q111" s="2">
        <f t="shared" si="23"/>
        <v>9.9327905125443584E+18</v>
      </c>
      <c r="R111" s="2">
        <f t="shared" si="24"/>
        <v>14.86665</v>
      </c>
      <c r="S111" s="2">
        <f t="shared" si="25"/>
        <v>266.80403361176701</v>
      </c>
      <c r="U111" s="2">
        <f t="shared" si="18"/>
        <v>72786.899780719177</v>
      </c>
      <c r="V111" s="2">
        <f t="shared" si="17"/>
        <v>291.92188109882704</v>
      </c>
      <c r="Z111">
        <v>544788.91343055968</v>
      </c>
      <c r="AA111" s="2">
        <v>291.92188109882704</v>
      </c>
    </row>
    <row r="112" spans="7:27">
      <c r="G112">
        <v>11.1</v>
      </c>
      <c r="H112" s="2">
        <v>13.7041</v>
      </c>
      <c r="I112" s="5">
        <f t="shared" si="19"/>
        <v>272.981726748114</v>
      </c>
      <c r="J112" s="2">
        <f t="shared" si="21"/>
        <v>2.596656138034482E+19</v>
      </c>
      <c r="K112" s="2">
        <f>J112*H112*1E-27*ARC_BR2_spectra_Lee!D$16</f>
        <v>93748.39115121396</v>
      </c>
      <c r="L112" s="2">
        <f t="shared" si="22"/>
        <v>270.91764957240702</v>
      </c>
      <c r="N112">
        <v>11.1</v>
      </c>
      <c r="O112" s="2">
        <v>13.7041</v>
      </c>
      <c r="P112" s="5">
        <f t="shared" si="20"/>
        <v>272.981726748114</v>
      </c>
      <c r="Q112" s="2">
        <f t="shared" si="23"/>
        <v>1.0003248700995772E+19</v>
      </c>
      <c r="R112" s="2">
        <f t="shared" si="24"/>
        <v>14.061450000000001</v>
      </c>
      <c r="S112" s="2">
        <f t="shared" si="25"/>
        <v>270.91764957240702</v>
      </c>
      <c r="U112" s="2">
        <f t="shared" si="18"/>
        <v>69226.588773693395</v>
      </c>
      <c r="V112" s="2">
        <f t="shared" si="17"/>
        <v>296.20995774875502</v>
      </c>
      <c r="Z112">
        <v>518141.40949441644</v>
      </c>
      <c r="AA112" s="2">
        <v>296.20995774875502</v>
      </c>
    </row>
    <row r="113" spans="7:27">
      <c r="G113">
        <v>11.2</v>
      </c>
      <c r="H113" s="2">
        <v>12.9895</v>
      </c>
      <c r="I113" s="5">
        <f t="shared" si="19"/>
        <v>277.13895788107601</v>
      </c>
      <c r="J113" s="2">
        <f t="shared" si="21"/>
        <v>2.614945765033325E+19</v>
      </c>
      <c r="K113" s="2">
        <f>J113*H113*1E-27*ARC_BR2_spectra_Lee!D$16</f>
        <v>89485.770617607093</v>
      </c>
      <c r="L113" s="2">
        <f t="shared" si="22"/>
        <v>275.060342314595</v>
      </c>
      <c r="N113">
        <v>11.2</v>
      </c>
      <c r="O113" s="2">
        <v>12.9895</v>
      </c>
      <c r="P113" s="5">
        <f t="shared" si="20"/>
        <v>277.13895788107601</v>
      </c>
      <c r="Q113" s="2">
        <f t="shared" si="23"/>
        <v>1.0073706889447463E+19</v>
      </c>
      <c r="R113" s="2">
        <f t="shared" si="24"/>
        <v>13.3468</v>
      </c>
      <c r="S113" s="2">
        <f t="shared" si="25"/>
        <v>275.060342314595</v>
      </c>
      <c r="U113" s="2">
        <f t="shared" si="18"/>
        <v>65627.696746390386</v>
      </c>
      <c r="V113" s="2">
        <f t="shared" si="17"/>
        <v>300.52711118023103</v>
      </c>
      <c r="Z113">
        <v>491205.08220075548</v>
      </c>
      <c r="AA113" s="2">
        <v>300.52711118023103</v>
      </c>
    </row>
    <row r="114" spans="7:27">
      <c r="G114">
        <v>11.3</v>
      </c>
      <c r="H114" s="2">
        <v>12.274900000000001</v>
      </c>
      <c r="I114" s="5">
        <f t="shared" si="19"/>
        <v>281.32526579558606</v>
      </c>
      <c r="J114" s="2">
        <f t="shared" si="21"/>
        <v>2.6332353920321679E+19</v>
      </c>
      <c r="K114" s="2">
        <f>J114*H114*1E-27*ARC_BR2_spectra_Lee!D$16</f>
        <v>85154.285374730302</v>
      </c>
      <c r="L114" s="2">
        <f t="shared" si="22"/>
        <v>279.23211183833104</v>
      </c>
      <c r="N114">
        <v>11.3</v>
      </c>
      <c r="O114" s="2">
        <v>12.274900000000001</v>
      </c>
      <c r="P114" s="5">
        <f t="shared" si="20"/>
        <v>281.32526579558606</v>
      </c>
      <c r="Q114" s="2">
        <f t="shared" si="23"/>
        <v>1.0144165077899155E+19</v>
      </c>
      <c r="R114" s="2">
        <f t="shared" si="24"/>
        <v>12.632200000000001</v>
      </c>
      <c r="S114" s="2">
        <f t="shared" si="25"/>
        <v>279.23211183833104</v>
      </c>
      <c r="U114" s="2">
        <f t="shared" si="18"/>
        <v>62001.246595119279</v>
      </c>
      <c r="V114" s="2">
        <f t="shared" si="17"/>
        <v>304.87334139325503</v>
      </c>
      <c r="Z114">
        <v>464062.43792076973</v>
      </c>
      <c r="AA114" s="2">
        <v>304.87334139325503</v>
      </c>
    </row>
    <row r="115" spans="7:27">
      <c r="G115">
        <v>11.4</v>
      </c>
      <c r="H115" s="2">
        <v>11.560600000000001</v>
      </c>
      <c r="I115" s="5">
        <f t="shared" si="19"/>
        <v>285.54065049164404</v>
      </c>
      <c r="J115" s="2">
        <f t="shared" si="21"/>
        <v>2.6515250190309388E+19</v>
      </c>
      <c r="K115" s="2">
        <f>J115*H115*1E-27*ARC_BR2_spectra_Lee!D$16</f>
        <v>80756.031058561945</v>
      </c>
      <c r="L115" s="2">
        <f t="shared" si="22"/>
        <v>283.43295814361505</v>
      </c>
      <c r="N115">
        <v>11.4</v>
      </c>
      <c r="O115" s="2">
        <v>11.560600000000001</v>
      </c>
      <c r="P115" s="5">
        <f t="shared" si="20"/>
        <v>285.54065049164404</v>
      </c>
      <c r="Q115" s="2">
        <f t="shared" si="23"/>
        <v>1.0214623266350569E+19</v>
      </c>
      <c r="R115" s="2">
        <f t="shared" si="24"/>
        <v>11.917750000000002</v>
      </c>
      <c r="S115" s="2">
        <f t="shared" si="25"/>
        <v>283.43295814361505</v>
      </c>
      <c r="U115" s="2">
        <f t="shared" si="18"/>
        <v>58362.766304588542</v>
      </c>
      <c r="V115" s="2">
        <f t="shared" si="17"/>
        <v>309.24864838782702</v>
      </c>
      <c r="Z115">
        <v>436829.70275000582</v>
      </c>
      <c r="AA115" s="2">
        <v>309.24864838782702</v>
      </c>
    </row>
    <row r="116" spans="7:27">
      <c r="G116">
        <v>11.5</v>
      </c>
      <c r="H116" s="2">
        <v>10.8466</v>
      </c>
      <c r="I116" s="5">
        <f t="shared" si="19"/>
        <v>289.78511196925001</v>
      </c>
      <c r="J116" s="2">
        <f t="shared" si="21"/>
        <v>2.6698146460297454E+19</v>
      </c>
      <c r="K116" s="2">
        <f>J116*H116*1E-27*ARC_BR2_spectra_Lee!D$16</f>
        <v>76291.051034791482</v>
      </c>
      <c r="L116" s="2">
        <f t="shared" si="22"/>
        <v>287.66288123044706</v>
      </c>
      <c r="N116">
        <v>11.5</v>
      </c>
      <c r="O116" s="2">
        <v>10.8466</v>
      </c>
      <c r="P116" s="5">
        <f t="shared" si="20"/>
        <v>289.78511196925001</v>
      </c>
      <c r="Q116" s="2">
        <f t="shared" si="23"/>
        <v>1.0285081454802119E+19</v>
      </c>
      <c r="R116" s="2">
        <f t="shared" si="24"/>
        <v>11.203600000000002</v>
      </c>
      <c r="S116" s="2">
        <f t="shared" si="25"/>
        <v>287.66288123044706</v>
      </c>
      <c r="U116" s="2">
        <f t="shared" si="18"/>
        <v>55442.709902255054</v>
      </c>
      <c r="V116" s="2">
        <f t="shared" si="17"/>
        <v>313.65303216394705</v>
      </c>
      <c r="Z116">
        <v>414974.52683150058</v>
      </c>
      <c r="AA116" s="2">
        <v>313.65303216394705</v>
      </c>
    </row>
    <row r="117" spans="7:27">
      <c r="G117">
        <v>11.6</v>
      </c>
      <c r="H117" s="2">
        <v>10.2765</v>
      </c>
      <c r="I117" s="5">
        <f t="shared" si="19"/>
        <v>294.05865022840402</v>
      </c>
      <c r="J117" s="2">
        <f t="shared" si="21"/>
        <v>2.6881042730285892E+19</v>
      </c>
      <c r="K117" s="2">
        <f>J117*H117*1E-27*ARC_BR2_spectra_Lee!D$16</f>
        <v>72776.338230719179</v>
      </c>
      <c r="L117" s="2">
        <f t="shared" si="22"/>
        <v>291.92188109882704</v>
      </c>
      <c r="N117">
        <v>11.6</v>
      </c>
      <c r="O117" s="2">
        <v>10.2765</v>
      </c>
      <c r="P117" s="5">
        <f t="shared" si="20"/>
        <v>294.05865022840402</v>
      </c>
      <c r="Q117" s="2">
        <f t="shared" si="23"/>
        <v>1.0355539643253813E+19</v>
      </c>
      <c r="R117" s="2">
        <f t="shared" si="24"/>
        <v>10.56155</v>
      </c>
      <c r="S117" s="2">
        <f t="shared" si="25"/>
        <v>291.92188109882704</v>
      </c>
      <c r="U117" s="2">
        <f t="shared" si="18"/>
        <v>52564.853874559951</v>
      </c>
      <c r="V117" s="2">
        <f t="shared" si="17"/>
        <v>318.086492721615</v>
      </c>
      <c r="Z117">
        <v>393434.81625561352</v>
      </c>
      <c r="AA117" s="2">
        <v>318.086492721615</v>
      </c>
    </row>
    <row r="118" spans="7:27">
      <c r="G118">
        <v>11.7</v>
      </c>
      <c r="H118" s="2">
        <v>9.7077899999999993</v>
      </c>
      <c r="I118" s="5">
        <f t="shared" si="19"/>
        <v>298.36126526910601</v>
      </c>
      <c r="J118" s="2">
        <f t="shared" si="21"/>
        <v>2.7063939000273957E+19</v>
      </c>
      <c r="K118" s="2">
        <f>J118*H118*1E-27*ARC_BR2_spectra_Lee!D$16</f>
        <v>69216.596628693398</v>
      </c>
      <c r="L118" s="2">
        <f t="shared" si="22"/>
        <v>296.20995774875502</v>
      </c>
      <c r="N118">
        <v>11.7</v>
      </c>
      <c r="O118" s="2">
        <v>9.7077899999999993</v>
      </c>
      <c r="P118" s="5">
        <f t="shared" si="20"/>
        <v>298.36126526910601</v>
      </c>
      <c r="Q118" s="2">
        <f t="shared" si="23"/>
        <v>1.0425997831705364E+19</v>
      </c>
      <c r="R118" s="2">
        <f t="shared" si="24"/>
        <v>9.9921450000000007</v>
      </c>
      <c r="S118" s="2">
        <f t="shared" si="25"/>
        <v>296.20995774875502</v>
      </c>
      <c r="U118" s="2">
        <f t="shared" si="18"/>
        <v>49755.167335293372</v>
      </c>
      <c r="V118" s="2">
        <f t="shared" si="17"/>
        <v>322.549030060831</v>
      </c>
      <c r="Z118">
        <v>372405.30938785191</v>
      </c>
      <c r="AA118" s="2">
        <v>322.549030060831</v>
      </c>
    </row>
    <row r="119" spans="7:27">
      <c r="G119">
        <v>11.8</v>
      </c>
      <c r="H119" s="2">
        <v>9.1413399999999996</v>
      </c>
      <c r="I119" s="5">
        <f t="shared" si="19"/>
        <v>302.69295709135605</v>
      </c>
      <c r="J119" s="2">
        <f t="shared" si="21"/>
        <v>2.7246835270262391E+19</v>
      </c>
      <c r="K119" s="2">
        <f>J119*H119*1E-27*ARC_BR2_spectra_Lee!D$16</f>
        <v>65618.272181390392</v>
      </c>
      <c r="L119" s="2">
        <f t="shared" si="22"/>
        <v>300.52711118023103</v>
      </c>
      <c r="N119">
        <v>11.8</v>
      </c>
      <c r="O119" s="2">
        <v>9.1413399999999996</v>
      </c>
      <c r="P119" s="5">
        <f t="shared" si="20"/>
        <v>302.69295709135605</v>
      </c>
      <c r="Q119" s="2">
        <f t="shared" si="23"/>
        <v>1.0496456020157053E+19</v>
      </c>
      <c r="R119" s="2">
        <f t="shared" si="24"/>
        <v>9.4245649999999994</v>
      </c>
      <c r="S119" s="2">
        <f t="shared" si="25"/>
        <v>300.52711118023103</v>
      </c>
      <c r="U119" s="2">
        <f t="shared" si="18"/>
        <v>47037.088967057076</v>
      </c>
      <c r="V119" s="2">
        <f t="shared" si="17"/>
        <v>327.04064418159504</v>
      </c>
      <c r="Z119">
        <v>352061.44051028078</v>
      </c>
      <c r="AA119" s="2">
        <v>327.04064418159504</v>
      </c>
    </row>
    <row r="120" spans="7:27">
      <c r="G120">
        <v>11.9</v>
      </c>
      <c r="H120" s="2">
        <v>8.5786300000000004</v>
      </c>
      <c r="I120" s="5">
        <f t="shared" si="19"/>
        <v>307.05372569515401</v>
      </c>
      <c r="J120" s="2">
        <f t="shared" si="21"/>
        <v>2.7429731540250108E+19</v>
      </c>
      <c r="K120" s="2">
        <f>J120*H120*1E-27*ARC_BR2_spectra_Lee!D$16</f>
        <v>61992.386610119276</v>
      </c>
      <c r="L120" s="2">
        <f t="shared" si="22"/>
        <v>304.87334139325503</v>
      </c>
      <c r="N120">
        <v>11.9</v>
      </c>
      <c r="O120" s="2">
        <v>8.5786300000000004</v>
      </c>
      <c r="P120" s="5">
        <f t="shared" si="20"/>
        <v>307.05372569515401</v>
      </c>
      <c r="Q120" s="2">
        <f t="shared" si="23"/>
        <v>1.0566914208608469E+19</v>
      </c>
      <c r="R120" s="2">
        <f t="shared" si="24"/>
        <v>8.859985</v>
      </c>
      <c r="S120" s="2">
        <f t="shared" si="25"/>
        <v>304.87334139325503</v>
      </c>
      <c r="U120" s="2">
        <f t="shared" si="18"/>
        <v>44425.963161082538</v>
      </c>
      <c r="V120" s="2">
        <f t="shared" si="17"/>
        <v>331.56133508390701</v>
      </c>
      <c r="Z120">
        <v>332518.05759457167</v>
      </c>
      <c r="AA120" s="2">
        <v>331.56133508390701</v>
      </c>
    </row>
    <row r="121" spans="7:27">
      <c r="G121">
        <v>12</v>
      </c>
      <c r="H121" s="2">
        <v>8.0217200000000002</v>
      </c>
      <c r="I121" s="5">
        <f t="shared" si="19"/>
        <v>311.44357108050002</v>
      </c>
      <c r="J121" s="2">
        <f t="shared" si="21"/>
        <v>2.761262781023853E+19</v>
      </c>
      <c r="K121" s="2">
        <f>J121*H121*1E-27*ARC_BR2_spectra_Lee!D$16</f>
        <v>58354.466129588545</v>
      </c>
      <c r="L121" s="2">
        <f t="shared" si="22"/>
        <v>309.24864838782702</v>
      </c>
      <c r="N121">
        <v>12</v>
      </c>
      <c r="O121" s="2">
        <v>8.0217200000000002</v>
      </c>
      <c r="P121" s="5">
        <f t="shared" si="20"/>
        <v>311.44357108050002</v>
      </c>
      <c r="Q121" s="2">
        <f t="shared" si="23"/>
        <v>1.0637372397060159E+19</v>
      </c>
      <c r="R121" s="2">
        <f t="shared" si="24"/>
        <v>8.3001749999999994</v>
      </c>
      <c r="S121" s="2">
        <f t="shared" si="25"/>
        <v>309.24864838782702</v>
      </c>
      <c r="U121" s="2">
        <f t="shared" si="18"/>
        <v>41732.472584008698</v>
      </c>
      <c r="V121" s="2">
        <f t="shared" si="17"/>
        <v>336.11110276776697</v>
      </c>
      <c r="Z121">
        <v>312358.05817179056</v>
      </c>
      <c r="AA121" s="2">
        <v>336.11110276776697</v>
      </c>
    </row>
    <row r="122" spans="7:27">
      <c r="G122">
        <v>12.1</v>
      </c>
      <c r="H122" s="2">
        <v>7.5702400000000001</v>
      </c>
      <c r="I122" s="5">
        <f t="shared" si="19"/>
        <v>315.86249324739401</v>
      </c>
      <c r="J122" s="2">
        <f t="shared" si="21"/>
        <v>2.7795524080226595E+19</v>
      </c>
      <c r="K122" s="2">
        <f>J122*H122*1E-27*ARC_BR2_spectra_Lee!D$16</f>
        <v>55434.913922255051</v>
      </c>
      <c r="L122" s="2">
        <f t="shared" si="22"/>
        <v>313.65303216394705</v>
      </c>
      <c r="N122">
        <v>12.1</v>
      </c>
      <c r="O122" s="2">
        <v>7.5702400000000001</v>
      </c>
      <c r="P122" s="5">
        <f t="shared" si="20"/>
        <v>315.86249324739401</v>
      </c>
      <c r="Q122" s="2">
        <f t="shared" si="23"/>
        <v>1.0707830585511711E+19</v>
      </c>
      <c r="R122" s="2">
        <f t="shared" si="24"/>
        <v>7.7959800000000001</v>
      </c>
      <c r="S122" s="2">
        <f t="shared" si="25"/>
        <v>313.65303216394705</v>
      </c>
      <c r="U122" s="2">
        <f t="shared" si="18"/>
        <v>39126.184888092561</v>
      </c>
      <c r="V122" s="2">
        <f t="shared" si="17"/>
        <v>340.68994723317496</v>
      </c>
      <c r="Z122">
        <v>292850.80257496936</v>
      </c>
      <c r="AA122" s="2">
        <v>340.68994723317496</v>
      </c>
    </row>
    <row r="123" spans="7:27">
      <c r="G123">
        <v>12.2</v>
      </c>
      <c r="H123" s="2">
        <v>7.1303799999999997</v>
      </c>
      <c r="I123" s="5">
        <f t="shared" si="19"/>
        <v>320.31049219583599</v>
      </c>
      <c r="J123" s="2">
        <f t="shared" si="21"/>
        <v>2.7978420350214668E+19</v>
      </c>
      <c r="K123" s="2">
        <f>J123*H123*1E-27*ARC_BR2_spectra_Lee!D$16</f>
        <v>52557.503564559949</v>
      </c>
      <c r="L123" s="2">
        <f t="shared" si="22"/>
        <v>318.086492721615</v>
      </c>
      <c r="N123">
        <v>12.2</v>
      </c>
      <c r="O123" s="2">
        <v>7.1303799999999997</v>
      </c>
      <c r="P123" s="5">
        <f t="shared" si="20"/>
        <v>320.31049219583599</v>
      </c>
      <c r="Q123" s="2">
        <f t="shared" si="23"/>
        <v>1.0778288773963262E+19</v>
      </c>
      <c r="R123" s="2">
        <f t="shared" si="24"/>
        <v>7.3503100000000003</v>
      </c>
      <c r="S123" s="2">
        <f t="shared" si="25"/>
        <v>318.086492721615</v>
      </c>
      <c r="U123" s="2">
        <f t="shared" si="18"/>
        <v>36567.814421428782</v>
      </c>
      <c r="V123" s="2">
        <f t="shared" si="17"/>
        <v>345.297868480131</v>
      </c>
      <c r="Z123">
        <v>273702.14293652633</v>
      </c>
      <c r="AA123" s="2">
        <v>345.297868480131</v>
      </c>
    </row>
    <row r="124" spans="7:27">
      <c r="G124">
        <v>12.3</v>
      </c>
      <c r="H124" s="2">
        <v>6.7054200000000002</v>
      </c>
      <c r="I124" s="5">
        <f t="shared" si="19"/>
        <v>324.78756792582607</v>
      </c>
      <c r="J124" s="2">
        <f t="shared" si="21"/>
        <v>2.8161316620203454E+19</v>
      </c>
      <c r="K124" s="2">
        <f>J124*H124*1E-27*ARC_BR2_spectra_Lee!D$16</f>
        <v>49748.249435293372</v>
      </c>
      <c r="L124" s="2">
        <f t="shared" si="22"/>
        <v>322.549030060831</v>
      </c>
      <c r="N124">
        <v>12.3</v>
      </c>
      <c r="O124" s="2">
        <v>6.7054200000000002</v>
      </c>
      <c r="P124" s="5">
        <f t="shared" si="20"/>
        <v>324.78756792582607</v>
      </c>
      <c r="Q124" s="2">
        <f t="shared" si="23"/>
        <v>1.0848746962415092E+19</v>
      </c>
      <c r="R124" s="2">
        <f t="shared" si="24"/>
        <v>6.9178999999999995</v>
      </c>
      <c r="S124" s="2">
        <f t="shared" si="25"/>
        <v>322.549030060831</v>
      </c>
      <c r="U124" s="2">
        <f t="shared" si="18"/>
        <v>33998.820564499474</v>
      </c>
      <c r="V124" s="2">
        <f t="shared" si="17"/>
        <v>349.93486650863508</v>
      </c>
      <c r="Z124">
        <v>254473.90560316516</v>
      </c>
      <c r="AA124" s="2">
        <v>349.93486650863508</v>
      </c>
    </row>
    <row r="125" spans="7:27">
      <c r="G125">
        <v>12.4</v>
      </c>
      <c r="H125" s="2">
        <v>6.2982100000000001</v>
      </c>
      <c r="I125" s="5">
        <f t="shared" si="19"/>
        <v>329.29372043736402</v>
      </c>
      <c r="J125" s="2">
        <f t="shared" si="21"/>
        <v>2.8344212890190807E+19</v>
      </c>
      <c r="K125" s="2">
        <f>J125*H125*1E-27*ARC_BR2_spectra_Lee!D$16</f>
        <v>47030.587152057073</v>
      </c>
      <c r="L125" s="2">
        <f t="shared" si="22"/>
        <v>327.04064418159504</v>
      </c>
      <c r="N125">
        <v>12.4</v>
      </c>
      <c r="O125" s="2">
        <v>6.2982100000000001</v>
      </c>
      <c r="P125" s="5">
        <f t="shared" si="20"/>
        <v>329.29372043736402</v>
      </c>
      <c r="Q125" s="2">
        <f t="shared" si="23"/>
        <v>1.0919205150866369E+19</v>
      </c>
      <c r="R125" s="2">
        <f t="shared" si="24"/>
        <v>6.5018150000000006</v>
      </c>
      <c r="S125" s="2">
        <f t="shared" si="25"/>
        <v>327.04064418159504</v>
      </c>
      <c r="U125" s="2">
        <f t="shared" si="18"/>
        <v>31348.53122265853</v>
      </c>
      <c r="V125" s="2">
        <f t="shared" si="17"/>
        <v>354.60094131868703</v>
      </c>
      <c r="Z125">
        <v>234637.1171193081</v>
      </c>
      <c r="AA125" s="2">
        <v>354.60094131868703</v>
      </c>
    </row>
    <row r="126" spans="7:27">
      <c r="G126">
        <v>12.5</v>
      </c>
      <c r="H126" s="2">
        <v>5.91045</v>
      </c>
      <c r="I126" s="5">
        <f t="shared" si="19"/>
        <v>333.82894973045001</v>
      </c>
      <c r="J126" s="2">
        <f t="shared" si="21"/>
        <v>2.8527109160179241E+19</v>
      </c>
      <c r="K126" s="2">
        <f>J126*H126*1E-27*ARC_BR2_spectra_Lee!D$16</f>
        <v>44419.858831082536</v>
      </c>
      <c r="L126" s="2">
        <f t="shared" si="22"/>
        <v>331.56133508390701</v>
      </c>
      <c r="N126">
        <v>12.5</v>
      </c>
      <c r="O126" s="2">
        <v>5.91045</v>
      </c>
      <c r="P126" s="5">
        <f t="shared" si="20"/>
        <v>333.82894973045001</v>
      </c>
      <c r="Q126" s="2">
        <f t="shared" si="23"/>
        <v>1.0989663339318061E+19</v>
      </c>
      <c r="R126" s="2">
        <f t="shared" si="24"/>
        <v>6.10433</v>
      </c>
      <c r="S126" s="2">
        <f t="shared" si="25"/>
        <v>331.56133508390701</v>
      </c>
      <c r="U126" s="2">
        <f t="shared" si="18"/>
        <v>27577.924758288838</v>
      </c>
      <c r="V126" s="2">
        <f t="shared" si="17"/>
        <v>359.29609291028703</v>
      </c>
      <c r="Z126">
        <v>206414.40432075426</v>
      </c>
      <c r="AA126" s="2">
        <v>359.29609291028703</v>
      </c>
    </row>
    <row r="127" spans="7:27">
      <c r="G127">
        <v>12.6</v>
      </c>
      <c r="H127" s="2">
        <v>5.5167400000000004</v>
      </c>
      <c r="I127" s="5">
        <f t="shared" si="19"/>
        <v>338.39325580508398</v>
      </c>
      <c r="J127" s="2">
        <f t="shared" si="21"/>
        <v>2.871000543016731E+19</v>
      </c>
      <c r="K127" s="2">
        <f>J127*H127*1E-27*ARC_BR2_spectra_Lee!D$16</f>
        <v>41726.758989008697</v>
      </c>
      <c r="L127" s="2">
        <f t="shared" si="22"/>
        <v>336.11110276776697</v>
      </c>
      <c r="N127">
        <v>12.6</v>
      </c>
      <c r="O127" s="2">
        <v>5.5167400000000004</v>
      </c>
      <c r="P127" s="5">
        <f t="shared" si="20"/>
        <v>338.39325580508398</v>
      </c>
      <c r="Q127" s="2">
        <f t="shared" si="23"/>
        <v>1.106012152776961E+19</v>
      </c>
      <c r="R127" s="2">
        <f t="shared" si="24"/>
        <v>5.7135949999999998</v>
      </c>
      <c r="S127" s="2">
        <f t="shared" si="25"/>
        <v>336.11110276776697</v>
      </c>
      <c r="U127" s="2">
        <f t="shared" si="18"/>
        <v>23577.038433468486</v>
      </c>
      <c r="V127" s="2">
        <f t="shared" ref="V127:V190" si="26">S133</f>
        <v>364.02032128343501</v>
      </c>
      <c r="Z127">
        <v>176468.46974760902</v>
      </c>
      <c r="AA127" s="2">
        <v>364.02032128343501</v>
      </c>
    </row>
    <row r="128" spans="7:27">
      <c r="G128">
        <v>12.7</v>
      </c>
      <c r="H128" s="2">
        <v>5.1394700000000002</v>
      </c>
      <c r="I128" s="5">
        <f t="shared" si="19"/>
        <v>342.986638661266</v>
      </c>
      <c r="J128" s="2">
        <f t="shared" si="21"/>
        <v>2.889290170015574E+19</v>
      </c>
      <c r="K128" s="2">
        <f>J128*H128*1E-27*ARC_BR2_spectra_Lee!D$16</f>
        <v>39120.85678309256</v>
      </c>
      <c r="L128" s="2">
        <f t="shared" si="22"/>
        <v>340.68994723317496</v>
      </c>
      <c r="N128">
        <v>12.7</v>
      </c>
      <c r="O128" s="2">
        <v>5.1394700000000002</v>
      </c>
      <c r="P128" s="5">
        <f t="shared" si="20"/>
        <v>342.986638661266</v>
      </c>
      <c r="Q128" s="2">
        <f t="shared" si="23"/>
        <v>1.1130579716221303E+19</v>
      </c>
      <c r="R128" s="2">
        <f t="shared" si="24"/>
        <v>5.3281050000000008</v>
      </c>
      <c r="S128" s="2">
        <f t="shared" si="25"/>
        <v>340.68994723317496</v>
      </c>
      <c r="U128" s="2">
        <f t="shared" ref="U128:U191" si="27">SUM(K134,R134)</f>
        <v>19299.689052046786</v>
      </c>
      <c r="V128" s="2">
        <f t="shared" si="26"/>
        <v>368.77362643813103</v>
      </c>
      <c r="Z128">
        <v>144453.18187858793</v>
      </c>
      <c r="AA128" s="2">
        <v>368.77362643813103</v>
      </c>
    </row>
    <row r="129" spans="7:27">
      <c r="G129">
        <v>12.8</v>
      </c>
      <c r="H129" s="2">
        <v>4.7732000000000001</v>
      </c>
      <c r="I129" s="5">
        <f t="shared" si="19"/>
        <v>347.60909829899606</v>
      </c>
      <c r="J129" s="2">
        <f t="shared" si="21"/>
        <v>2.907579797014417E+19</v>
      </c>
      <c r="K129" s="2">
        <f>J129*H129*1E-27*ARC_BR2_spectra_Lee!D$16</f>
        <v>36562.85808642878</v>
      </c>
      <c r="L129" s="2">
        <f t="shared" si="22"/>
        <v>345.297868480131</v>
      </c>
      <c r="N129">
        <v>12.8</v>
      </c>
      <c r="O129" s="2">
        <v>4.7732000000000001</v>
      </c>
      <c r="P129" s="5">
        <f t="shared" si="20"/>
        <v>347.60909829899606</v>
      </c>
      <c r="Q129" s="2">
        <f t="shared" si="23"/>
        <v>1.1201037904672991E+19</v>
      </c>
      <c r="R129" s="2">
        <f t="shared" si="24"/>
        <v>4.9563350000000002</v>
      </c>
      <c r="S129" s="2">
        <f t="shared" si="25"/>
        <v>345.297868480131</v>
      </c>
      <c r="U129" s="2">
        <f t="shared" si="27"/>
        <v>14722.514596203317</v>
      </c>
      <c r="V129" s="2">
        <f t="shared" si="26"/>
        <v>373.55600837437498</v>
      </c>
      <c r="Z129">
        <v>110193.68676642161</v>
      </c>
      <c r="AA129" s="2">
        <v>373.55600837437498</v>
      </c>
    </row>
    <row r="130" spans="7:27">
      <c r="G130">
        <v>12.9</v>
      </c>
      <c r="H130" s="2">
        <v>4.4101299999999997</v>
      </c>
      <c r="I130" s="5">
        <f t="shared" si="19"/>
        <v>352.26063471827405</v>
      </c>
      <c r="J130" s="2">
        <f t="shared" si="21"/>
        <v>2.9258694240131883E+19</v>
      </c>
      <c r="K130" s="2">
        <f>J130*H130*1E-27*ARC_BR2_spectra_Lee!D$16</f>
        <v>33994.228899499474</v>
      </c>
      <c r="L130" s="2">
        <f t="shared" si="22"/>
        <v>349.93486650863508</v>
      </c>
      <c r="N130">
        <v>12.9</v>
      </c>
      <c r="O130" s="2">
        <v>4.4101299999999997</v>
      </c>
      <c r="P130" s="5">
        <f t="shared" si="20"/>
        <v>352.26063471827405</v>
      </c>
      <c r="Q130" s="2">
        <f t="shared" si="23"/>
        <v>1.1271496093124407E+19</v>
      </c>
      <c r="R130" s="2">
        <f t="shared" si="24"/>
        <v>4.5916649999999999</v>
      </c>
      <c r="S130" s="2">
        <f t="shared" si="25"/>
        <v>349.93486650863508</v>
      </c>
      <c r="U130" s="2">
        <f t="shared" si="27"/>
        <v>9845.0417633559064</v>
      </c>
      <c r="V130" s="2">
        <f t="shared" si="26"/>
        <v>378.36746709216698</v>
      </c>
      <c r="Z130">
        <v>73686.448550301968</v>
      </c>
      <c r="AA130" s="2">
        <v>378.36746709216698</v>
      </c>
    </row>
    <row r="131" spans="7:27">
      <c r="G131">
        <v>13</v>
      </c>
      <c r="H131" s="2">
        <v>4.0410899999999996</v>
      </c>
      <c r="I131" s="5">
        <f t="shared" si="19"/>
        <v>356.94124791910002</v>
      </c>
      <c r="J131" s="2">
        <f t="shared" si="21"/>
        <v>2.9441590510119952E+19</v>
      </c>
      <c r="K131" s="2">
        <f>J131*H131*1E-27*ARC_BR2_spectra_Lee!D$16</f>
        <v>31344.305612658529</v>
      </c>
      <c r="L131" s="2">
        <f t="shared" si="22"/>
        <v>354.60094131868703</v>
      </c>
      <c r="N131">
        <v>13</v>
      </c>
      <c r="O131" s="2">
        <v>4.0410899999999996</v>
      </c>
      <c r="P131" s="5">
        <f t="shared" si="20"/>
        <v>356.94124791910002</v>
      </c>
      <c r="Q131" s="2">
        <f t="shared" si="23"/>
        <v>1.1341954281575961E+19</v>
      </c>
      <c r="R131" s="2">
        <f t="shared" si="24"/>
        <v>4.2256099999999996</v>
      </c>
      <c r="S131" s="2">
        <f t="shared" si="25"/>
        <v>354.60094131868703</v>
      </c>
      <c r="U131" s="2">
        <f t="shared" si="27"/>
        <v>9701.1184673083044</v>
      </c>
      <c r="V131" s="2">
        <f t="shared" si="26"/>
        <v>383.20800259150701</v>
      </c>
      <c r="Z131">
        <v>72611.486558546923</v>
      </c>
      <c r="AA131" s="2">
        <v>383.20800259150701</v>
      </c>
    </row>
    <row r="132" spans="7:27">
      <c r="G132">
        <v>13.1</v>
      </c>
      <c r="H132" s="2">
        <v>3.5330699999999999</v>
      </c>
      <c r="I132" s="5">
        <f t="shared" ref="I132:I195" si="28">(1.4538390774*(G132^2))+(9.1516999036*G132)-7.7296549083</f>
        <v>361.65093790147404</v>
      </c>
      <c r="J132" s="2">
        <f t="shared" si="21"/>
        <v>2.9624486780108382E+19</v>
      </c>
      <c r="K132" s="2">
        <f>J132*H132*1E-27*ARC_BR2_spectra_Lee!D$16</f>
        <v>27574.13767828884</v>
      </c>
      <c r="L132" s="2">
        <f t="shared" si="22"/>
        <v>359.29609291028703</v>
      </c>
      <c r="N132">
        <v>13.1</v>
      </c>
      <c r="O132" s="2">
        <v>3.5330699999999999</v>
      </c>
      <c r="P132" s="5">
        <f t="shared" ref="P132:P195" si="29">(1.4538390774*(N132^2))+(9.1516999036*N132)-7.7296549083</f>
        <v>361.65093790147404</v>
      </c>
      <c r="Q132" s="2">
        <f t="shared" si="23"/>
        <v>1.1412412470027651E+19</v>
      </c>
      <c r="R132" s="2">
        <f t="shared" si="24"/>
        <v>3.7870799999999996</v>
      </c>
      <c r="S132" s="2">
        <f t="shared" si="25"/>
        <v>359.29609291028703</v>
      </c>
      <c r="U132" s="2">
        <f t="shared" si="27"/>
        <v>9364.120758186853</v>
      </c>
      <c r="V132" s="2">
        <f t="shared" si="26"/>
        <v>388.07761487239497</v>
      </c>
      <c r="Z132">
        <v>70089.067117254584</v>
      </c>
      <c r="AA132" s="2">
        <v>388.07761487239497</v>
      </c>
    </row>
    <row r="133" spans="7:27">
      <c r="G133">
        <v>13.2</v>
      </c>
      <c r="H133" s="2">
        <v>3.00197</v>
      </c>
      <c r="I133" s="5">
        <f t="shared" si="28"/>
        <v>366.38970466539598</v>
      </c>
      <c r="J133" s="2">
        <f t="shared" ref="J133:J196" si="30">(I133-I132)*0.0001*(8.9/58)*0.6807*6.022E+23</f>
        <v>2.9807383050096091E+19</v>
      </c>
      <c r="K133" s="2">
        <f>J133*H133*1E-27*ARC_BR2_spectra_Lee!D$16</f>
        <v>23573.770913468485</v>
      </c>
      <c r="L133" s="2">
        <f t="shared" ref="L133:L196" si="31">((I133-I132)/2)+I132</f>
        <v>364.02032128343501</v>
      </c>
      <c r="N133">
        <v>13.2</v>
      </c>
      <c r="O133" s="2">
        <v>3.00197</v>
      </c>
      <c r="P133" s="5">
        <f t="shared" si="29"/>
        <v>366.38970466539598</v>
      </c>
      <c r="Q133" s="2">
        <f t="shared" ref="Q133:Q196" si="32">(P133-P132)*0.0001*(8.9/58)*0.26223*6.022E+23</f>
        <v>1.1482870658479065E+19</v>
      </c>
      <c r="R133" s="2">
        <f t="shared" ref="R133:R196" si="33">((O133-O132)/2)+O132</f>
        <v>3.2675200000000002</v>
      </c>
      <c r="S133" s="2">
        <f t="shared" ref="S133:S196" si="34">((P133-P132)/2)+P132</f>
        <v>364.02032128343501</v>
      </c>
      <c r="U133" s="2">
        <f t="shared" si="27"/>
        <v>8867.7838867314258</v>
      </c>
      <c r="V133" s="2">
        <f t="shared" si="26"/>
        <v>392.97630393483104</v>
      </c>
      <c r="Z133">
        <v>66374.026383534278</v>
      </c>
      <c r="AA133" s="2">
        <v>392.97630393483104</v>
      </c>
    </row>
    <row r="134" spans="7:27">
      <c r="G134">
        <v>13.3</v>
      </c>
      <c r="H134" s="2">
        <v>2.4423599999999999</v>
      </c>
      <c r="I134" s="5">
        <f t="shared" si="28"/>
        <v>371.15754821086603</v>
      </c>
      <c r="J134" s="2">
        <f t="shared" si="30"/>
        <v>2.9990279320084877E+19</v>
      </c>
      <c r="K134" s="2">
        <f>J134*H134*1E-27*ARC_BR2_spectra_Lee!D$16</f>
        <v>19296.966887046787</v>
      </c>
      <c r="L134" s="2">
        <f t="shared" si="31"/>
        <v>368.77362643813103</v>
      </c>
      <c r="N134">
        <v>13.3</v>
      </c>
      <c r="O134" s="2">
        <v>2.4423599999999999</v>
      </c>
      <c r="P134" s="5">
        <f t="shared" si="29"/>
        <v>371.15754821086603</v>
      </c>
      <c r="Q134" s="2">
        <f t="shared" si="32"/>
        <v>1.1553328846930893E+19</v>
      </c>
      <c r="R134" s="2">
        <f t="shared" si="33"/>
        <v>2.7221649999999999</v>
      </c>
      <c r="S134" s="2">
        <f t="shared" si="34"/>
        <v>368.77362643813103</v>
      </c>
      <c r="U134" s="2">
        <f t="shared" si="27"/>
        <v>8245.5673610210779</v>
      </c>
      <c r="V134" s="2">
        <f t="shared" si="26"/>
        <v>397.90406977881503</v>
      </c>
      <c r="Z134">
        <v>61716.801690390173</v>
      </c>
      <c r="AA134" s="2">
        <v>397.90406977881503</v>
      </c>
    </row>
    <row r="135" spans="7:27">
      <c r="G135">
        <v>13.4</v>
      </c>
      <c r="H135" s="2">
        <v>1.85182</v>
      </c>
      <c r="I135" s="5">
        <f t="shared" si="28"/>
        <v>375.954468537884</v>
      </c>
      <c r="J135" s="2">
        <f t="shared" si="30"/>
        <v>3.017317559007259E+19</v>
      </c>
      <c r="K135" s="2">
        <f>J135*H135*1E-27*ARC_BR2_spectra_Lee!D$16</f>
        <v>14720.367506203316</v>
      </c>
      <c r="L135" s="2">
        <f t="shared" si="31"/>
        <v>373.55600837437498</v>
      </c>
      <c r="N135">
        <v>13.4</v>
      </c>
      <c r="O135" s="2">
        <v>1.85182</v>
      </c>
      <c r="P135" s="5">
        <f t="shared" si="29"/>
        <v>375.954468537884</v>
      </c>
      <c r="Q135" s="2">
        <f t="shared" si="32"/>
        <v>1.1623787035382307E+19</v>
      </c>
      <c r="R135" s="2">
        <f t="shared" si="33"/>
        <v>2.1470899999999999</v>
      </c>
      <c r="S135" s="2">
        <f t="shared" si="34"/>
        <v>373.55600837437498</v>
      </c>
      <c r="U135" s="2">
        <f t="shared" si="27"/>
        <v>7528.9648449488695</v>
      </c>
      <c r="V135" s="2">
        <f t="shared" si="26"/>
        <v>402.860912404347</v>
      </c>
      <c r="Z135">
        <v>56353.11641359541</v>
      </c>
      <c r="AA135" s="2">
        <v>402.860912404347</v>
      </c>
    </row>
    <row r="136" spans="7:27">
      <c r="G136">
        <v>13.5</v>
      </c>
      <c r="H136" s="2">
        <v>1.23085</v>
      </c>
      <c r="I136" s="5">
        <f t="shared" si="28"/>
        <v>380.78046564645001</v>
      </c>
      <c r="J136" s="2">
        <f t="shared" si="30"/>
        <v>3.0356071860061024E+19</v>
      </c>
      <c r="K136" s="2">
        <f>J136*H136*1E-27*ARC_BR2_spectra_Lee!D$16</f>
        <v>9843.5004283559065</v>
      </c>
      <c r="L136" s="2">
        <f t="shared" si="31"/>
        <v>378.36746709216698</v>
      </c>
      <c r="N136">
        <v>13.5</v>
      </c>
      <c r="O136" s="2">
        <v>1.23085</v>
      </c>
      <c r="P136" s="5">
        <f t="shared" si="29"/>
        <v>380.78046564645001</v>
      </c>
      <c r="Q136" s="2">
        <f t="shared" si="32"/>
        <v>1.1694245223833999E+19</v>
      </c>
      <c r="R136" s="2">
        <f t="shared" si="33"/>
        <v>1.5413350000000001</v>
      </c>
      <c r="S136" s="2">
        <f t="shared" si="34"/>
        <v>378.36746709216698</v>
      </c>
      <c r="U136" s="2">
        <f t="shared" si="27"/>
        <v>6746.7172938898339</v>
      </c>
      <c r="V136" s="2">
        <f t="shared" si="26"/>
        <v>407.84683181142702</v>
      </c>
      <c r="Z136">
        <v>50498.090589326202</v>
      </c>
      <c r="AA136" s="2">
        <v>407.84683181142702</v>
      </c>
    </row>
    <row r="137" spans="7:27">
      <c r="G137">
        <v>13.6</v>
      </c>
      <c r="H137" s="2">
        <v>1.20563</v>
      </c>
      <c r="I137" s="5">
        <f t="shared" si="28"/>
        <v>385.63553953656395</v>
      </c>
      <c r="J137" s="2">
        <f t="shared" si="30"/>
        <v>3.0538968130048729E+19</v>
      </c>
      <c r="K137" s="2">
        <f>J137*H137*1E-27*ARC_BR2_spectra_Lee!D$16</f>
        <v>9699.9002273083042</v>
      </c>
      <c r="L137" s="2">
        <f t="shared" si="31"/>
        <v>383.20800259150701</v>
      </c>
      <c r="N137">
        <v>13.6</v>
      </c>
      <c r="O137" s="2">
        <v>1.20563</v>
      </c>
      <c r="P137" s="5">
        <f t="shared" si="29"/>
        <v>385.63553953656395</v>
      </c>
      <c r="Q137" s="2">
        <f t="shared" si="32"/>
        <v>1.1764703412285411E+19</v>
      </c>
      <c r="R137" s="2">
        <f t="shared" si="33"/>
        <v>1.21824</v>
      </c>
      <c r="S137" s="2">
        <f t="shared" si="34"/>
        <v>383.20800259150701</v>
      </c>
      <c r="U137" s="2">
        <f t="shared" si="27"/>
        <v>5926.5270926900976</v>
      </c>
      <c r="V137" s="2">
        <f t="shared" si="26"/>
        <v>412.86182800005503</v>
      </c>
      <c r="Z137">
        <v>44359.07210582112</v>
      </c>
      <c r="AA137" s="2">
        <v>412.86182800005503</v>
      </c>
    </row>
    <row r="138" spans="7:27">
      <c r="G138">
        <v>13.7</v>
      </c>
      <c r="H138" s="2">
        <v>1.15682</v>
      </c>
      <c r="I138" s="5">
        <f t="shared" si="28"/>
        <v>390.519690208226</v>
      </c>
      <c r="J138" s="2">
        <f t="shared" si="30"/>
        <v>3.0721864400037519E+19</v>
      </c>
      <c r="K138" s="2">
        <f>J138*H138*1E-27*ARC_BR2_spectra_Lee!D$16</f>
        <v>9362.9395331868527</v>
      </c>
      <c r="L138" s="2">
        <f t="shared" si="31"/>
        <v>388.07761487239497</v>
      </c>
      <c r="N138">
        <v>13.7</v>
      </c>
      <c r="O138" s="2">
        <v>1.15682</v>
      </c>
      <c r="P138" s="5">
        <f t="shared" si="29"/>
        <v>390.519690208226</v>
      </c>
      <c r="Q138" s="2">
        <f t="shared" si="32"/>
        <v>1.1835161600737241E+19</v>
      </c>
      <c r="R138" s="2">
        <f t="shared" si="33"/>
        <v>1.181225</v>
      </c>
      <c r="S138" s="2">
        <f t="shared" si="34"/>
        <v>388.07761487239497</v>
      </c>
      <c r="U138" s="2">
        <f t="shared" si="27"/>
        <v>5095.8126083219167</v>
      </c>
      <c r="V138" s="2">
        <f t="shared" si="26"/>
        <v>417.90590097023107</v>
      </c>
      <c r="Z138">
        <v>38141.28395630965</v>
      </c>
      <c r="AA138" s="2">
        <v>417.90590097023107</v>
      </c>
    </row>
    <row r="139" spans="7:27">
      <c r="G139">
        <v>13.8</v>
      </c>
      <c r="H139" s="2">
        <v>1.0890200000000001</v>
      </c>
      <c r="I139" s="5">
        <f t="shared" si="28"/>
        <v>395.43291766143608</v>
      </c>
      <c r="J139" s="2">
        <f t="shared" si="30"/>
        <v>3.0904760670025945E+19</v>
      </c>
      <c r="K139" s="2">
        <f>J139*H139*1E-27*ARC_BR2_spectra_Lee!D$16</f>
        <v>8866.660966731426</v>
      </c>
      <c r="L139" s="2">
        <f t="shared" si="31"/>
        <v>392.97630393483104</v>
      </c>
      <c r="N139">
        <v>13.8</v>
      </c>
      <c r="O139" s="2">
        <v>1.0890200000000001</v>
      </c>
      <c r="P139" s="5">
        <f t="shared" si="29"/>
        <v>395.43291766143608</v>
      </c>
      <c r="Q139" s="2">
        <f t="shared" si="32"/>
        <v>1.190561978918893E+19</v>
      </c>
      <c r="R139" s="2">
        <f t="shared" si="33"/>
        <v>1.1229200000000001</v>
      </c>
      <c r="S139" s="2">
        <f t="shared" si="34"/>
        <v>392.97630393483104</v>
      </c>
      <c r="U139" s="2">
        <f t="shared" si="27"/>
        <v>4281.7316027267307</v>
      </c>
      <c r="V139" s="2">
        <f t="shared" si="26"/>
        <v>422.9790507219551</v>
      </c>
      <c r="Z139">
        <v>32047.999121032943</v>
      </c>
      <c r="AA139" s="2">
        <v>422.9790507219551</v>
      </c>
    </row>
    <row r="140" spans="7:27">
      <c r="G140">
        <v>13.9</v>
      </c>
      <c r="H140" s="2">
        <v>1.00665</v>
      </c>
      <c r="I140" s="5">
        <f t="shared" si="28"/>
        <v>400.37522189619403</v>
      </c>
      <c r="J140" s="2">
        <f t="shared" si="30"/>
        <v>3.1087656940013306E+19</v>
      </c>
      <c r="K140" s="2">
        <f>J140*H140*1E-27*ARC_BR2_spectra_Lee!D$16</f>
        <v>8244.5195260210785</v>
      </c>
      <c r="L140" s="2">
        <f t="shared" si="31"/>
        <v>397.90406977881503</v>
      </c>
      <c r="N140">
        <v>13.9</v>
      </c>
      <c r="O140" s="2">
        <v>1.00665</v>
      </c>
      <c r="P140" s="5">
        <f t="shared" si="29"/>
        <v>400.37522189619403</v>
      </c>
      <c r="Q140" s="2">
        <f t="shared" si="32"/>
        <v>1.1976077977640208E+19</v>
      </c>
      <c r="R140" s="2">
        <f t="shared" si="33"/>
        <v>1.0478350000000001</v>
      </c>
      <c r="S140" s="2">
        <f t="shared" si="34"/>
        <v>397.90406977881503</v>
      </c>
      <c r="U140" s="2">
        <f t="shared" si="27"/>
        <v>3509.9683048925522</v>
      </c>
      <c r="V140" s="2">
        <f t="shared" si="26"/>
        <v>428.08127725522706</v>
      </c>
      <c r="Z140">
        <v>26271.46133627075</v>
      </c>
      <c r="AA140" s="2">
        <v>428.08127725522706</v>
      </c>
    </row>
    <row r="141" spans="7:27">
      <c r="G141">
        <v>14</v>
      </c>
      <c r="H141" s="2">
        <v>0.91378800000000004</v>
      </c>
      <c r="I141" s="5">
        <f t="shared" si="28"/>
        <v>405.34660291250003</v>
      </c>
      <c r="J141" s="2">
        <f t="shared" si="30"/>
        <v>3.1270553210001736E+19</v>
      </c>
      <c r="K141" s="2">
        <f>J141*H141*1E-27*ARC_BR2_spectra_Lee!D$16</f>
        <v>7528.0046259488699</v>
      </c>
      <c r="L141" s="2">
        <f t="shared" si="31"/>
        <v>402.860912404347</v>
      </c>
      <c r="N141">
        <v>14</v>
      </c>
      <c r="O141" s="2">
        <v>0.91378800000000004</v>
      </c>
      <c r="P141" s="5">
        <f t="shared" si="29"/>
        <v>405.34660291250003</v>
      </c>
      <c r="Q141" s="2">
        <f t="shared" si="32"/>
        <v>1.2046536166091901E+19</v>
      </c>
      <c r="R141" s="2">
        <f t="shared" si="33"/>
        <v>0.96021900000000004</v>
      </c>
      <c r="S141" s="2">
        <f t="shared" si="34"/>
        <v>402.860912404347</v>
      </c>
      <c r="U141" s="2">
        <f t="shared" si="27"/>
        <v>2802.8062355880361</v>
      </c>
      <c r="V141" s="2">
        <f t="shared" si="26"/>
        <v>433.21258057004701</v>
      </c>
      <c r="Z141">
        <v>20978.459994713881</v>
      </c>
      <c r="AA141" s="2">
        <v>433.21258057004701</v>
      </c>
    </row>
    <row r="142" spans="7:27">
      <c r="G142">
        <v>14.1</v>
      </c>
      <c r="H142" s="2">
        <v>0.81408499999999995</v>
      </c>
      <c r="I142" s="5">
        <f t="shared" si="28"/>
        <v>410.34706071035401</v>
      </c>
      <c r="J142" s="2">
        <f t="shared" si="30"/>
        <v>3.1453449479989805E+19</v>
      </c>
      <c r="K142" s="2">
        <f>J142*H142*1E-27*ARC_BR2_spectra_Lee!D$16</f>
        <v>6745.8533573898339</v>
      </c>
      <c r="L142" s="2">
        <f t="shared" si="31"/>
        <v>407.84683181142702</v>
      </c>
      <c r="N142">
        <v>14.1</v>
      </c>
      <c r="O142" s="2">
        <v>0.81408499999999995</v>
      </c>
      <c r="P142" s="5">
        <f t="shared" si="29"/>
        <v>410.34706071035401</v>
      </c>
      <c r="Q142" s="2">
        <f t="shared" si="32"/>
        <v>1.211699435454345E+19</v>
      </c>
      <c r="R142" s="2">
        <f t="shared" si="33"/>
        <v>0.8639365</v>
      </c>
      <c r="S142" s="2">
        <f t="shared" si="34"/>
        <v>407.84683181142702</v>
      </c>
      <c r="U142" s="2">
        <f t="shared" si="27"/>
        <v>2177.1548307536655</v>
      </c>
      <c r="V142" s="2">
        <f t="shared" si="26"/>
        <v>438.372960666415</v>
      </c>
      <c r="Z142">
        <v>16295.559480153795</v>
      </c>
      <c r="AA142" s="2">
        <v>438.372960666415</v>
      </c>
    </row>
    <row r="143" spans="7:27">
      <c r="G143">
        <v>14.2</v>
      </c>
      <c r="H143" s="2">
        <v>0.71098300000000003</v>
      </c>
      <c r="I143" s="5">
        <f t="shared" si="28"/>
        <v>415.37659528975604</v>
      </c>
      <c r="J143" s="2">
        <f t="shared" si="30"/>
        <v>3.1636345749978235E+19</v>
      </c>
      <c r="K143" s="2">
        <f>J143*H143*1E-27*ARC_BR2_spectra_Lee!D$16</f>
        <v>5925.7645586900971</v>
      </c>
      <c r="L143" s="2">
        <f t="shared" si="31"/>
        <v>412.86182800005503</v>
      </c>
      <c r="N143">
        <v>14.2</v>
      </c>
      <c r="O143" s="2">
        <v>0.71098300000000003</v>
      </c>
      <c r="P143" s="5">
        <f t="shared" si="29"/>
        <v>415.37659528975604</v>
      </c>
      <c r="Q143" s="2">
        <f t="shared" si="32"/>
        <v>1.2187452542995143E+19</v>
      </c>
      <c r="R143" s="2">
        <f t="shared" si="33"/>
        <v>0.76253400000000005</v>
      </c>
      <c r="S143" s="2">
        <f t="shared" si="34"/>
        <v>412.86182800005503</v>
      </c>
      <c r="U143" s="2">
        <f t="shared" si="27"/>
        <v>1643.125649288191</v>
      </c>
      <c r="V143" s="2">
        <f t="shared" si="26"/>
        <v>443.56241754433097</v>
      </c>
      <c r="Z143">
        <v>12298.44230630156</v>
      </c>
      <c r="AA143" s="2">
        <v>443.56241754433097</v>
      </c>
    </row>
    <row r="144" spans="7:27">
      <c r="G144">
        <v>14.3</v>
      </c>
      <c r="H144" s="2">
        <v>0.60781099999999999</v>
      </c>
      <c r="I144" s="5">
        <f t="shared" si="28"/>
        <v>420.43520665070611</v>
      </c>
      <c r="J144" s="2">
        <f t="shared" si="30"/>
        <v>3.1819242019966661E+19</v>
      </c>
      <c r="K144" s="2">
        <f>J144*H144*1E-27*ARC_BR2_spectra_Lee!D$16</f>
        <v>5095.1532113219164</v>
      </c>
      <c r="L144" s="2">
        <f t="shared" si="31"/>
        <v>417.90590097023107</v>
      </c>
      <c r="N144">
        <v>14.3</v>
      </c>
      <c r="O144" s="2">
        <v>0.60781099999999999</v>
      </c>
      <c r="P144" s="5">
        <f t="shared" si="29"/>
        <v>420.43520665070611</v>
      </c>
      <c r="Q144" s="2">
        <f t="shared" si="32"/>
        <v>1.2257910731446831E+19</v>
      </c>
      <c r="R144" s="2">
        <f t="shared" si="33"/>
        <v>0.65939700000000001</v>
      </c>
      <c r="S144" s="2">
        <f t="shared" si="34"/>
        <v>417.90590097023107</v>
      </c>
      <c r="U144" s="2">
        <f t="shared" si="27"/>
        <v>1203.6070946607472</v>
      </c>
      <c r="V144" s="2">
        <f t="shared" si="26"/>
        <v>448.78095120379504</v>
      </c>
      <c r="Z144">
        <v>9008.7262127750364</v>
      </c>
      <c r="AA144" s="2">
        <v>448.78095120379504</v>
      </c>
    </row>
    <row r="145" spans="7:27">
      <c r="G145">
        <v>14.4</v>
      </c>
      <c r="H145" s="2">
        <v>0.50779099999999999</v>
      </c>
      <c r="I145" s="5">
        <f t="shared" si="28"/>
        <v>425.52289479320405</v>
      </c>
      <c r="J145" s="2">
        <f t="shared" si="30"/>
        <v>3.2002138289954013E+19</v>
      </c>
      <c r="K145" s="2">
        <f>J145*H145*1E-27*ARC_BR2_spectra_Lee!D$16</f>
        <v>4281.1738017267307</v>
      </c>
      <c r="L145" s="2">
        <f t="shared" si="31"/>
        <v>422.9790507219551</v>
      </c>
      <c r="N145">
        <v>14.4</v>
      </c>
      <c r="O145" s="2">
        <v>0.50779099999999999</v>
      </c>
      <c r="P145" s="5">
        <f t="shared" si="29"/>
        <v>425.52289479320405</v>
      </c>
      <c r="Q145" s="2">
        <f t="shared" si="32"/>
        <v>1.232836891989811E+19</v>
      </c>
      <c r="R145" s="2">
        <f t="shared" si="33"/>
        <v>0.55780099999999999</v>
      </c>
      <c r="S145" s="2">
        <f t="shared" si="34"/>
        <v>422.9790507219551</v>
      </c>
      <c r="U145" s="2">
        <f t="shared" si="27"/>
        <v>854.97145970308213</v>
      </c>
      <c r="V145" s="2">
        <f t="shared" si="26"/>
        <v>454.02856164480704</v>
      </c>
      <c r="Z145">
        <v>6399.2566645021761</v>
      </c>
      <c r="AA145" s="2">
        <v>454.02856164480704</v>
      </c>
    </row>
    <row r="146" spans="7:27">
      <c r="G146">
        <v>14.5</v>
      </c>
      <c r="H146" s="2">
        <v>0.41389799999999999</v>
      </c>
      <c r="I146" s="5">
        <f t="shared" si="28"/>
        <v>430.63965971725003</v>
      </c>
      <c r="J146" s="2">
        <f t="shared" si="30"/>
        <v>3.2185034559942439E+19</v>
      </c>
      <c r="K146" s="2">
        <f>J146*H146*1E-27*ARC_BR2_spectra_Lee!D$16</f>
        <v>3509.5074603925523</v>
      </c>
      <c r="L146" s="2">
        <f t="shared" si="31"/>
        <v>428.08127725522706</v>
      </c>
      <c r="N146">
        <v>14.5</v>
      </c>
      <c r="O146" s="2">
        <v>0.41389799999999999</v>
      </c>
      <c r="P146" s="5">
        <f t="shared" si="29"/>
        <v>430.63965971725003</v>
      </c>
      <c r="Q146" s="2">
        <f t="shared" si="32"/>
        <v>1.2398827108349796E+19</v>
      </c>
      <c r="R146" s="2">
        <f t="shared" si="33"/>
        <v>0.46084449999999999</v>
      </c>
      <c r="S146" s="2">
        <f t="shared" si="34"/>
        <v>428.08127725522706</v>
      </c>
      <c r="U146" s="2">
        <f t="shared" si="27"/>
        <v>588.48662401284628</v>
      </c>
      <c r="V146" s="2">
        <f t="shared" si="26"/>
        <v>459.30524886736703</v>
      </c>
      <c r="Z146">
        <v>4404.6734606847849</v>
      </c>
      <c r="AA146" s="2">
        <v>459.30524886736703</v>
      </c>
    </row>
    <row r="147" spans="7:27">
      <c r="G147">
        <v>14.6</v>
      </c>
      <c r="H147" s="2">
        <v>0.32864100000000002</v>
      </c>
      <c r="I147" s="5">
        <f t="shared" si="28"/>
        <v>435.78550142284399</v>
      </c>
      <c r="J147" s="2">
        <f t="shared" si="30"/>
        <v>3.2367930829930516E+19</v>
      </c>
      <c r="K147" s="2">
        <f>J147*H147*1E-27*ARC_BR2_spectra_Lee!D$16</f>
        <v>2802.4349660880362</v>
      </c>
      <c r="L147" s="2">
        <f t="shared" si="31"/>
        <v>433.21258057004701</v>
      </c>
      <c r="N147">
        <v>14.6</v>
      </c>
      <c r="O147" s="2">
        <v>0.32864100000000002</v>
      </c>
      <c r="P147" s="5">
        <f t="shared" si="29"/>
        <v>435.78550142284399</v>
      </c>
      <c r="Q147" s="2">
        <f t="shared" si="32"/>
        <v>1.2469285296801352E+19</v>
      </c>
      <c r="R147" s="2">
        <f t="shared" si="33"/>
        <v>0.37126950000000003</v>
      </c>
      <c r="S147" s="2">
        <f t="shared" si="34"/>
        <v>433.21258057004701</v>
      </c>
      <c r="U147" s="2">
        <f t="shared" si="27"/>
        <v>392.24670779477549</v>
      </c>
      <c r="V147" s="2">
        <f t="shared" si="26"/>
        <v>464.611012871475</v>
      </c>
      <c r="Z147">
        <v>2935.8616606156538</v>
      </c>
      <c r="AA147" s="2">
        <v>464.611012871475</v>
      </c>
    </row>
    <row r="148" spans="7:27">
      <c r="G148">
        <v>14.7</v>
      </c>
      <c r="H148" s="2">
        <v>0.25384600000000002</v>
      </c>
      <c r="I148" s="5">
        <f t="shared" si="28"/>
        <v>440.96041990998594</v>
      </c>
      <c r="J148" s="2">
        <f t="shared" si="30"/>
        <v>3.2550827099918586E+19</v>
      </c>
      <c r="K148" s="2">
        <f>J148*H148*1E-27*ARC_BR2_spectra_Lee!D$16</f>
        <v>2176.8635872536656</v>
      </c>
      <c r="L148" s="2">
        <f t="shared" si="31"/>
        <v>438.372960666415</v>
      </c>
      <c r="N148">
        <v>14.7</v>
      </c>
      <c r="O148" s="2">
        <v>0.25384600000000002</v>
      </c>
      <c r="P148" s="5">
        <f t="shared" si="29"/>
        <v>440.96041990998594</v>
      </c>
      <c r="Q148" s="2">
        <f t="shared" si="32"/>
        <v>1.2539743485252905E+19</v>
      </c>
      <c r="R148" s="2">
        <f t="shared" si="33"/>
        <v>0.29124349999999999</v>
      </c>
      <c r="S148" s="2">
        <f t="shared" si="34"/>
        <v>438.372960666415</v>
      </c>
      <c r="U148" s="2">
        <f t="shared" si="27"/>
        <v>253.03136458579769</v>
      </c>
      <c r="V148" s="2">
        <f t="shared" si="26"/>
        <v>469.94585365713101</v>
      </c>
      <c r="Z148">
        <v>1893.8681754125707</v>
      </c>
      <c r="AA148" s="2">
        <v>469.94585365713101</v>
      </c>
    </row>
    <row r="149" spans="7:27">
      <c r="G149">
        <v>14.8</v>
      </c>
      <c r="H149" s="2">
        <v>0.19051000000000001</v>
      </c>
      <c r="I149" s="5">
        <f t="shared" si="28"/>
        <v>446.16441517867605</v>
      </c>
      <c r="J149" s="2">
        <f t="shared" si="30"/>
        <v>3.2733723369907728E+19</v>
      </c>
      <c r="K149" s="2">
        <f>J149*H149*1E-27*ARC_BR2_spectra_Lee!D$16</f>
        <v>1642.903471288191</v>
      </c>
      <c r="L149" s="2">
        <f t="shared" si="31"/>
        <v>443.56241754433097</v>
      </c>
      <c r="N149">
        <v>14.8</v>
      </c>
      <c r="O149" s="2">
        <v>0.19051000000000001</v>
      </c>
      <c r="P149" s="5">
        <f t="shared" si="29"/>
        <v>446.16441517867605</v>
      </c>
      <c r="Q149" s="2">
        <f t="shared" si="32"/>
        <v>1.2610201673704868E+19</v>
      </c>
      <c r="R149" s="2">
        <f t="shared" si="33"/>
        <v>0.22217800000000001</v>
      </c>
      <c r="S149" s="2">
        <f t="shared" si="34"/>
        <v>443.56241754433097</v>
      </c>
      <c r="U149" s="2">
        <f t="shared" si="27"/>
        <v>157.89585548351209</v>
      </c>
      <c r="V149" s="2">
        <f t="shared" si="26"/>
        <v>475.30977122433501</v>
      </c>
      <c r="Z149">
        <v>1181.8032430411517</v>
      </c>
      <c r="AA149" s="2">
        <v>475.30977122433501</v>
      </c>
    </row>
    <row r="150" spans="7:27">
      <c r="G150">
        <v>14.9</v>
      </c>
      <c r="H150" s="2">
        <v>0.13877500000000001</v>
      </c>
      <c r="I150" s="5">
        <f t="shared" si="28"/>
        <v>451.39748722891403</v>
      </c>
      <c r="J150" s="2">
        <f t="shared" si="30"/>
        <v>3.2916619639895089E+19</v>
      </c>
      <c r="K150" s="2">
        <f>J150*H150*1E-27*ARC_BR2_spectra_Lee!D$16</f>
        <v>1203.4424521607473</v>
      </c>
      <c r="L150" s="2">
        <f t="shared" si="31"/>
        <v>448.78095120379504</v>
      </c>
      <c r="N150">
        <v>14.9</v>
      </c>
      <c r="O150" s="2">
        <v>0.13877500000000001</v>
      </c>
      <c r="P150" s="5">
        <f t="shared" si="29"/>
        <v>451.39748722891403</v>
      </c>
      <c r="Q150" s="2">
        <f t="shared" si="32"/>
        <v>1.2680659862156147E+19</v>
      </c>
      <c r="R150" s="2">
        <f t="shared" si="33"/>
        <v>0.16464250000000002</v>
      </c>
      <c r="S150" s="2">
        <f t="shared" si="34"/>
        <v>448.78095120379504</v>
      </c>
      <c r="U150" s="2">
        <f t="shared" si="27"/>
        <v>95.267821782488966</v>
      </c>
      <c r="V150" s="2">
        <f t="shared" si="26"/>
        <v>480.70276557308705</v>
      </c>
      <c r="Z150">
        <v>713.04951518248129</v>
      </c>
      <c r="AA150" s="2">
        <v>480.70276557308705</v>
      </c>
    </row>
    <row r="151" spans="7:27">
      <c r="G151">
        <v>15</v>
      </c>
      <c r="H151" s="2">
        <v>9.80327E-2</v>
      </c>
      <c r="I151" s="5">
        <f t="shared" si="28"/>
        <v>456.65963606070005</v>
      </c>
      <c r="J151" s="2">
        <f t="shared" si="30"/>
        <v>3.3099515909883515E+19</v>
      </c>
      <c r="K151" s="2">
        <f>J151*H151*1E-27*ARC_BR2_spectra_Lee!D$16</f>
        <v>854.85305585308208</v>
      </c>
      <c r="L151" s="2">
        <f t="shared" si="31"/>
        <v>454.02856164480704</v>
      </c>
      <c r="N151">
        <v>15</v>
      </c>
      <c r="O151" s="2">
        <v>9.80327E-2</v>
      </c>
      <c r="P151" s="5">
        <f t="shared" si="29"/>
        <v>456.65963606070005</v>
      </c>
      <c r="Q151" s="2">
        <f t="shared" si="32"/>
        <v>1.2751118050607839E+19</v>
      </c>
      <c r="R151" s="2">
        <f t="shared" si="33"/>
        <v>0.11840385</v>
      </c>
      <c r="S151" s="2">
        <f t="shared" si="34"/>
        <v>454.02856164480704</v>
      </c>
      <c r="U151" s="2">
        <f t="shared" si="27"/>
        <v>55.557412588113465</v>
      </c>
      <c r="V151" s="2">
        <f t="shared" si="26"/>
        <v>486.12483670338702</v>
      </c>
      <c r="Z151">
        <v>415.82866270582196</v>
      </c>
      <c r="AA151" s="2">
        <v>486.12483670338702</v>
      </c>
    </row>
    <row r="152" spans="7:27">
      <c r="G152">
        <v>15.1</v>
      </c>
      <c r="H152" s="2">
        <v>6.7106100000000002E-2</v>
      </c>
      <c r="I152" s="5">
        <f t="shared" si="28"/>
        <v>461.950861674034</v>
      </c>
      <c r="J152" s="2">
        <f t="shared" si="30"/>
        <v>3.3282412179871224E+19</v>
      </c>
      <c r="K152" s="2">
        <f>J152*H152*1E-27*ARC_BR2_spectra_Lee!D$16</f>
        <v>588.40405461284627</v>
      </c>
      <c r="L152" s="2">
        <f t="shared" si="31"/>
        <v>459.30524886736703</v>
      </c>
      <c r="N152">
        <v>15.1</v>
      </c>
      <c r="O152" s="2">
        <v>6.7106100000000002E-2</v>
      </c>
      <c r="P152" s="5">
        <f t="shared" si="29"/>
        <v>461.950861674034</v>
      </c>
      <c r="Q152" s="2">
        <f t="shared" si="32"/>
        <v>1.2821576239059251E+19</v>
      </c>
      <c r="R152" s="2">
        <f t="shared" si="33"/>
        <v>8.2569400000000001E-2</v>
      </c>
      <c r="S152" s="2">
        <f t="shared" si="34"/>
        <v>459.30524886736703</v>
      </c>
      <c r="U152" s="2">
        <f t="shared" si="27"/>
        <v>31.304271529365195</v>
      </c>
      <c r="V152" s="2">
        <f t="shared" si="26"/>
        <v>491.57598461523503</v>
      </c>
      <c r="Z152">
        <v>234.3014177516188</v>
      </c>
      <c r="AA152" s="2">
        <v>491.57598461523503</v>
      </c>
    </row>
    <row r="153" spans="7:27">
      <c r="G153">
        <v>15.2</v>
      </c>
      <c r="H153" s="2">
        <v>4.4484000000000003E-2</v>
      </c>
      <c r="I153" s="5">
        <f t="shared" si="28"/>
        <v>467.27116406891599</v>
      </c>
      <c r="J153" s="2">
        <f t="shared" si="30"/>
        <v>3.3465308449859654E+19</v>
      </c>
      <c r="K153" s="2">
        <f>J153*H153*1E-27*ARC_BR2_spectra_Lee!D$16</f>
        <v>392.19091274477552</v>
      </c>
      <c r="L153" s="2">
        <f t="shared" si="31"/>
        <v>464.611012871475</v>
      </c>
      <c r="N153">
        <v>15.2</v>
      </c>
      <c r="O153" s="2">
        <v>4.4484000000000003E-2</v>
      </c>
      <c r="P153" s="5">
        <f t="shared" si="29"/>
        <v>467.27116406891599</v>
      </c>
      <c r="Q153" s="2">
        <f t="shared" si="32"/>
        <v>1.2892034427510942E+19</v>
      </c>
      <c r="R153" s="2">
        <f t="shared" si="33"/>
        <v>5.5795049999999999E-2</v>
      </c>
      <c r="S153" s="2">
        <f t="shared" si="34"/>
        <v>464.611012871475</v>
      </c>
      <c r="U153" s="2">
        <f t="shared" si="27"/>
        <v>17.037332676975865</v>
      </c>
      <c r="V153" s="2">
        <f t="shared" si="26"/>
        <v>497.05620930863103</v>
      </c>
      <c r="Z153">
        <v>127.51808178468713</v>
      </c>
      <c r="AA153" s="2">
        <v>497.05620930863103</v>
      </c>
    </row>
    <row r="154" spans="7:27">
      <c r="G154">
        <v>15.3</v>
      </c>
      <c r="H154" s="2">
        <v>2.8539800000000001E-2</v>
      </c>
      <c r="I154" s="5">
        <f t="shared" si="28"/>
        <v>472.62054324534603</v>
      </c>
      <c r="J154" s="2">
        <f t="shared" si="30"/>
        <v>3.3648204719848088E+19</v>
      </c>
      <c r="K154" s="2">
        <f>J154*H154*1E-27*ARC_BR2_spectra_Lee!D$16</f>
        <v>252.9948526857977</v>
      </c>
      <c r="L154" s="2">
        <f t="shared" si="31"/>
        <v>469.94585365713101</v>
      </c>
      <c r="N154">
        <v>15.3</v>
      </c>
      <c r="O154" s="2">
        <v>2.8539800000000001E-2</v>
      </c>
      <c r="P154" s="5">
        <f t="shared" si="29"/>
        <v>472.62054324534603</v>
      </c>
      <c r="Q154" s="2">
        <f t="shared" si="32"/>
        <v>1.2962492615962634E+19</v>
      </c>
      <c r="R154" s="2">
        <f t="shared" si="33"/>
        <v>3.65119E-2</v>
      </c>
      <c r="S154" s="2">
        <f t="shared" si="34"/>
        <v>469.94585365713101</v>
      </c>
      <c r="U154" s="2">
        <f t="shared" si="27"/>
        <v>8.9541092917551861</v>
      </c>
      <c r="V154" s="2">
        <f t="shared" si="26"/>
        <v>502.56551078357501</v>
      </c>
      <c r="Z154">
        <v>67.017983911157515</v>
      </c>
      <c r="AA154" s="2">
        <v>502.56551078357501</v>
      </c>
    </row>
    <row r="155" spans="7:27">
      <c r="G155">
        <v>15.4</v>
      </c>
      <c r="H155" s="2">
        <v>1.7713E-2</v>
      </c>
      <c r="I155" s="5">
        <f t="shared" si="28"/>
        <v>477.99899920332405</v>
      </c>
      <c r="J155" s="2">
        <f t="shared" si="30"/>
        <v>3.3831100989836153E+19</v>
      </c>
      <c r="K155" s="2">
        <f>J155*H155*1E-27*ARC_BR2_spectra_Lee!D$16</f>
        <v>157.8727290835121</v>
      </c>
      <c r="L155" s="2">
        <f t="shared" si="31"/>
        <v>475.30977122433501</v>
      </c>
      <c r="N155">
        <v>15.4</v>
      </c>
      <c r="O155" s="2">
        <v>1.7713E-2</v>
      </c>
      <c r="P155" s="5">
        <f t="shared" si="29"/>
        <v>477.99899920332405</v>
      </c>
      <c r="Q155" s="2">
        <f t="shared" si="32"/>
        <v>1.3032950804414185E+19</v>
      </c>
      <c r="R155" s="2">
        <f t="shared" si="33"/>
        <v>2.3126399999999998E-2</v>
      </c>
      <c r="S155" s="2">
        <f t="shared" si="34"/>
        <v>475.30977122433501</v>
      </c>
      <c r="U155" s="2">
        <f t="shared" si="27"/>
        <v>4.5431080298505693</v>
      </c>
      <c r="V155" s="2">
        <f t="shared" si="26"/>
        <v>508.10388904006697</v>
      </c>
      <c r="Z155">
        <v>34.003277340734215</v>
      </c>
      <c r="AA155" s="2">
        <v>508.10388904006697</v>
      </c>
    </row>
    <row r="156" spans="7:27">
      <c r="G156">
        <v>15.5</v>
      </c>
      <c r="H156" s="2">
        <v>1.06298E-2</v>
      </c>
      <c r="I156" s="5">
        <f t="shared" si="28"/>
        <v>483.40653194284999</v>
      </c>
      <c r="J156" s="2">
        <f t="shared" si="30"/>
        <v>3.401399725982387E+19</v>
      </c>
      <c r="K156" s="2">
        <f>J156*H156*1E-27*ARC_BR2_spectra_Lee!D$16</f>
        <v>95.253650382488971</v>
      </c>
      <c r="L156" s="2">
        <f t="shared" si="31"/>
        <v>480.70276557308705</v>
      </c>
      <c r="N156">
        <v>15.5</v>
      </c>
      <c r="O156" s="2">
        <v>1.06298E-2</v>
      </c>
      <c r="P156" s="5">
        <f t="shared" si="29"/>
        <v>483.40653194284999</v>
      </c>
      <c r="Q156" s="2">
        <f t="shared" si="32"/>
        <v>1.3103408992865602E+19</v>
      </c>
      <c r="R156" s="2">
        <f t="shared" si="33"/>
        <v>1.4171400000000001E-2</v>
      </c>
      <c r="S156" s="2">
        <f t="shared" si="34"/>
        <v>480.70276557308705</v>
      </c>
      <c r="U156" s="2">
        <f t="shared" si="27"/>
        <v>2.2248879924868197</v>
      </c>
      <c r="V156" s="2">
        <f t="shared" si="26"/>
        <v>513.67134407810704</v>
      </c>
      <c r="Z156">
        <v>16.652312708334083</v>
      </c>
      <c r="AA156" s="2">
        <v>513.67134407810704</v>
      </c>
    </row>
    <row r="157" spans="7:27">
      <c r="G157">
        <v>15.6</v>
      </c>
      <c r="H157" s="2">
        <v>6.1658199999999998E-3</v>
      </c>
      <c r="I157" s="5">
        <f t="shared" si="28"/>
        <v>488.84314146392398</v>
      </c>
      <c r="J157" s="2">
        <f t="shared" si="30"/>
        <v>3.4196893529812296E+19</v>
      </c>
      <c r="K157" s="2">
        <f>J157*H157*1E-27*ARC_BR2_spectra_Lee!D$16</f>
        <v>55.549014778113467</v>
      </c>
      <c r="L157" s="2">
        <f t="shared" si="31"/>
        <v>486.12483670338702</v>
      </c>
      <c r="N157">
        <v>15.6</v>
      </c>
      <c r="O157" s="2">
        <v>6.1658199999999998E-3</v>
      </c>
      <c r="P157" s="5">
        <f t="shared" si="29"/>
        <v>488.84314146392398</v>
      </c>
      <c r="Q157" s="2">
        <f t="shared" si="32"/>
        <v>1.317386718131729E+19</v>
      </c>
      <c r="R157" s="2">
        <f t="shared" si="33"/>
        <v>8.3978100000000003E-3</v>
      </c>
      <c r="S157" s="2">
        <f t="shared" si="34"/>
        <v>486.12483670338702</v>
      </c>
      <c r="U157" s="2">
        <f t="shared" si="27"/>
        <v>1.0514972164183931</v>
      </c>
      <c r="V157" s="2">
        <f t="shared" si="26"/>
        <v>519.26787589769515</v>
      </c>
      <c r="Z157">
        <v>7.8699716738580676</v>
      </c>
      <c r="AA157" s="2">
        <v>519.26787589769515</v>
      </c>
    </row>
    <row r="158" spans="7:27">
      <c r="G158">
        <v>15.7</v>
      </c>
      <c r="H158" s="2">
        <v>3.45569E-3</v>
      </c>
      <c r="I158" s="5">
        <f t="shared" si="28"/>
        <v>494.30882776654602</v>
      </c>
      <c r="J158" s="2">
        <f t="shared" si="30"/>
        <v>3.4379789799800726E+19</v>
      </c>
      <c r="K158" s="2">
        <f>J158*H158*1E-27*ARC_BR2_spectra_Lee!D$16</f>
        <v>31.299460774365194</v>
      </c>
      <c r="L158" s="2">
        <f t="shared" si="31"/>
        <v>491.57598461523503</v>
      </c>
      <c r="N158">
        <v>15.7</v>
      </c>
      <c r="O158" s="2">
        <v>3.45569E-3</v>
      </c>
      <c r="P158" s="5">
        <f t="shared" si="29"/>
        <v>494.30882776654602</v>
      </c>
      <c r="Q158" s="2">
        <f t="shared" si="32"/>
        <v>1.324432536976898E+19</v>
      </c>
      <c r="R158" s="2">
        <f t="shared" si="33"/>
        <v>4.8107549999999999E-3</v>
      </c>
      <c r="S158" s="2">
        <f t="shared" si="34"/>
        <v>491.57598461523503</v>
      </c>
      <c r="U158" s="2">
        <f t="shared" si="27"/>
        <v>0.47950114936532728</v>
      </c>
      <c r="V158" s="2">
        <f t="shared" si="26"/>
        <v>524.89348449883107</v>
      </c>
      <c r="Z158">
        <v>3.5888332076187091</v>
      </c>
      <c r="AA158" s="2">
        <v>524.89348449883107</v>
      </c>
    </row>
    <row r="159" spans="7:27">
      <c r="G159">
        <v>15.8</v>
      </c>
      <c r="H159" s="2">
        <v>1.8707999999999999E-3</v>
      </c>
      <c r="I159" s="5">
        <f t="shared" si="28"/>
        <v>499.80359085071603</v>
      </c>
      <c r="J159" s="2">
        <f t="shared" si="30"/>
        <v>3.4562686069788795E+19</v>
      </c>
      <c r="K159" s="2">
        <f>J159*H159*1E-27*ARC_BR2_spectra_Lee!D$16</f>
        <v>17.034669431975864</v>
      </c>
      <c r="L159" s="2">
        <f t="shared" si="31"/>
        <v>497.05620930863103</v>
      </c>
      <c r="N159">
        <v>15.8</v>
      </c>
      <c r="O159" s="2">
        <v>1.8707999999999999E-3</v>
      </c>
      <c r="P159" s="5">
        <f t="shared" si="29"/>
        <v>499.80359085071603</v>
      </c>
      <c r="Q159" s="2">
        <f t="shared" si="32"/>
        <v>1.3314783558220534E+19</v>
      </c>
      <c r="R159" s="2">
        <f t="shared" si="33"/>
        <v>2.6632449999999998E-3</v>
      </c>
      <c r="S159" s="2">
        <f t="shared" si="34"/>
        <v>497.05620930863103</v>
      </c>
      <c r="U159" s="2">
        <f t="shared" si="27"/>
        <v>0.21095821930683087</v>
      </c>
      <c r="V159" s="2">
        <f t="shared" si="26"/>
        <v>530.54816988151515</v>
      </c>
      <c r="Z159">
        <v>1.5789144391986236</v>
      </c>
      <c r="AA159" s="2">
        <v>530.54816988151515</v>
      </c>
    </row>
    <row r="160" spans="7:27">
      <c r="G160">
        <v>15.9</v>
      </c>
      <c r="H160" s="2">
        <v>9.7803600000000005E-4</v>
      </c>
      <c r="I160" s="5">
        <f t="shared" si="28"/>
        <v>505.32743071643398</v>
      </c>
      <c r="J160" s="2">
        <f t="shared" si="30"/>
        <v>3.4745582339776508E+19</v>
      </c>
      <c r="K160" s="2">
        <f>J160*H160*1E-27*ARC_BR2_spectra_Lee!D$16</f>
        <v>8.952684873755187</v>
      </c>
      <c r="L160" s="2">
        <f t="shared" si="31"/>
        <v>502.56551078357501</v>
      </c>
      <c r="N160">
        <v>15.9</v>
      </c>
      <c r="O160" s="2">
        <v>9.7803600000000005E-4</v>
      </c>
      <c r="P160" s="5">
        <f t="shared" si="29"/>
        <v>505.32743071643398</v>
      </c>
      <c r="Q160" s="2">
        <f t="shared" si="32"/>
        <v>1.3385241746671948E+19</v>
      </c>
      <c r="R160" s="2">
        <f t="shared" si="33"/>
        <v>1.424418E-3</v>
      </c>
      <c r="S160" s="2">
        <f t="shared" si="34"/>
        <v>502.56551078357501</v>
      </c>
      <c r="U160" s="2">
        <f t="shared" si="27"/>
        <v>8.9530048436509191E-2</v>
      </c>
      <c r="V160" s="2">
        <f t="shared" si="26"/>
        <v>536.23193204574704</v>
      </c>
      <c r="Z160">
        <v>0.67008427777395552</v>
      </c>
      <c r="AA160" s="2">
        <v>536.23193204574704</v>
      </c>
    </row>
    <row r="161" spans="7:27">
      <c r="G161">
        <v>16</v>
      </c>
      <c r="H161" s="2">
        <v>4.9363300000000005E-4</v>
      </c>
      <c r="I161" s="5">
        <f t="shared" si="28"/>
        <v>510.88034736369997</v>
      </c>
      <c r="J161" s="2">
        <f t="shared" si="30"/>
        <v>3.4928478609764934E+19</v>
      </c>
      <c r="K161" s="2">
        <f>J161*H161*1E-27*ARC_BR2_spectra_Lee!D$16</f>
        <v>4.5423721953505689</v>
      </c>
      <c r="L161" s="2">
        <f t="shared" si="31"/>
        <v>508.10388904006697</v>
      </c>
      <c r="N161">
        <v>16</v>
      </c>
      <c r="O161" s="2">
        <v>4.9363300000000005E-4</v>
      </c>
      <c r="P161" s="5">
        <f t="shared" si="29"/>
        <v>510.88034736369997</v>
      </c>
      <c r="Q161" s="2">
        <f t="shared" si="32"/>
        <v>1.3455699935123636E+19</v>
      </c>
      <c r="R161" s="2">
        <f t="shared" si="33"/>
        <v>7.3583450000000005E-4</v>
      </c>
      <c r="S161" s="2">
        <f t="shared" si="34"/>
        <v>508.10388904006697</v>
      </c>
      <c r="U161" s="2">
        <f t="shared" si="27"/>
        <v>3.6649624269441822E-2</v>
      </c>
      <c r="V161" s="2">
        <f t="shared" si="26"/>
        <v>541.94477099152709</v>
      </c>
      <c r="Z161">
        <v>0.27430172533911062</v>
      </c>
      <c r="AA161" s="2">
        <v>541.94477099152709</v>
      </c>
    </row>
    <row r="162" spans="7:27">
      <c r="G162">
        <v>16.100000000000001</v>
      </c>
      <c r="H162" s="2">
        <v>2.4048599999999999E-4</v>
      </c>
      <c r="I162" s="5">
        <f t="shared" si="28"/>
        <v>516.46234079251417</v>
      </c>
      <c r="J162" s="2">
        <f t="shared" si="30"/>
        <v>3.5111374879754437E+19</v>
      </c>
      <c r="K162" s="2">
        <f>J162*H162*1E-27*ARC_BR2_spectra_Lee!D$16</f>
        <v>2.2245209329868199</v>
      </c>
      <c r="L162" s="2">
        <f t="shared" si="31"/>
        <v>513.67134407810704</v>
      </c>
      <c r="N162">
        <v>16.100000000000001</v>
      </c>
      <c r="O162" s="2">
        <v>2.4048599999999999E-4</v>
      </c>
      <c r="P162" s="5">
        <f t="shared" si="29"/>
        <v>516.46234079251417</v>
      </c>
      <c r="Q162" s="2">
        <f t="shared" si="32"/>
        <v>1.352615812357574E+19</v>
      </c>
      <c r="R162" s="2">
        <f t="shared" si="33"/>
        <v>3.6705950000000005E-4</v>
      </c>
      <c r="S162" s="2">
        <f t="shared" si="34"/>
        <v>513.67134407810704</v>
      </c>
      <c r="U162" s="2">
        <f t="shared" si="27"/>
        <v>1.4469855085783653E-2</v>
      </c>
      <c r="V162" s="2">
        <f t="shared" si="26"/>
        <v>547.68668671885507</v>
      </c>
      <c r="Z162">
        <v>0.10829827451257172</v>
      </c>
      <c r="AA162" s="2">
        <v>547.68668671885507</v>
      </c>
    </row>
    <row r="163" spans="7:27">
      <c r="G163">
        <v>16.2</v>
      </c>
      <c r="H163" s="2">
        <v>1.13066E-4</v>
      </c>
      <c r="I163" s="5">
        <f t="shared" si="28"/>
        <v>522.07341100287601</v>
      </c>
      <c r="J163" s="2">
        <f t="shared" si="30"/>
        <v>3.5294271149740364E+19</v>
      </c>
      <c r="K163" s="2">
        <f>J163*H163*1E-27*ARC_BR2_spectra_Lee!D$16</f>
        <v>1.0513204404183931</v>
      </c>
      <c r="L163" s="2">
        <f t="shared" si="31"/>
        <v>519.26787589769515</v>
      </c>
      <c r="N163">
        <v>16.2</v>
      </c>
      <c r="O163" s="2">
        <v>1.13066E-4</v>
      </c>
      <c r="P163" s="5">
        <f t="shared" si="29"/>
        <v>522.07341100287601</v>
      </c>
      <c r="Q163" s="2">
        <f t="shared" si="32"/>
        <v>1.3596616312026468E+19</v>
      </c>
      <c r="R163" s="2">
        <f t="shared" si="33"/>
        <v>1.7677599999999999E-4</v>
      </c>
      <c r="S163" s="2">
        <f t="shared" si="34"/>
        <v>519.26787589769515</v>
      </c>
      <c r="U163" s="2">
        <f t="shared" si="27"/>
        <v>5.5096172724224358E-3</v>
      </c>
      <c r="V163" s="2">
        <f t="shared" si="26"/>
        <v>553.45767922773109</v>
      </c>
      <c r="Z163">
        <v>4.123605087501974E-2</v>
      </c>
      <c r="AA163" s="2">
        <v>553.45767922773109</v>
      </c>
    </row>
    <row r="164" spans="7:27">
      <c r="G164">
        <v>16.3</v>
      </c>
      <c r="H164" s="2">
        <v>5.1294100000000001E-5</v>
      </c>
      <c r="I164" s="5">
        <f t="shared" si="28"/>
        <v>527.71355799478613</v>
      </c>
      <c r="J164" s="2">
        <f t="shared" si="30"/>
        <v>3.5477167419730219E+19</v>
      </c>
      <c r="K164" s="2">
        <f>J164*H164*1E-27*ARC_BR2_spectra_Lee!D$16</f>
        <v>0.47941896931532729</v>
      </c>
      <c r="L164" s="2">
        <f t="shared" si="31"/>
        <v>524.89348449883107</v>
      </c>
      <c r="N164">
        <v>16.3</v>
      </c>
      <c r="O164" s="2">
        <v>5.1294100000000001E-5</v>
      </c>
      <c r="P164" s="5">
        <f t="shared" si="29"/>
        <v>527.71355799478613</v>
      </c>
      <c r="Q164" s="2">
        <f t="shared" si="32"/>
        <v>1.366707450047871E+19</v>
      </c>
      <c r="R164" s="2">
        <f t="shared" si="33"/>
        <v>8.2180050000000006E-5</v>
      </c>
      <c r="S164" s="2">
        <f t="shared" si="34"/>
        <v>524.89348449883107</v>
      </c>
      <c r="U164" s="2">
        <f t="shared" si="27"/>
        <v>2.0231507014978199E-3</v>
      </c>
      <c r="V164" s="2">
        <f t="shared" si="26"/>
        <v>559.25774851815504</v>
      </c>
      <c r="Z164">
        <v>1.5141959714356376E-2</v>
      </c>
      <c r="AA164" s="2">
        <v>559.25774851815504</v>
      </c>
    </row>
    <row r="165" spans="7:27">
      <c r="G165">
        <v>16.399999999999999</v>
      </c>
      <c r="H165" s="2">
        <v>2.2451199999999999E-5</v>
      </c>
      <c r="I165" s="5">
        <f t="shared" si="28"/>
        <v>533.38278176824406</v>
      </c>
      <c r="J165" s="2">
        <f t="shared" si="30"/>
        <v>3.5660063689717219E+19</v>
      </c>
      <c r="K165" s="2">
        <f>J165*H165*1E-27*ARC_BR2_spectra_Lee!D$16</f>
        <v>0.21092134665683088</v>
      </c>
      <c r="L165" s="2">
        <f t="shared" si="31"/>
        <v>530.54816988151515</v>
      </c>
      <c r="N165">
        <v>16.399999999999999</v>
      </c>
      <c r="O165" s="2">
        <v>2.2451199999999999E-5</v>
      </c>
      <c r="P165" s="5">
        <f t="shared" si="29"/>
        <v>533.38278176824406</v>
      </c>
      <c r="Q165" s="2">
        <f t="shared" si="32"/>
        <v>1.3737532688929845E+19</v>
      </c>
      <c r="R165" s="2">
        <f t="shared" si="33"/>
        <v>3.687265E-5</v>
      </c>
      <c r="S165" s="2">
        <f t="shared" si="34"/>
        <v>530.54816988151515</v>
      </c>
      <c r="U165" s="2">
        <f t="shared" si="27"/>
        <v>7.1638207886743331E-4</v>
      </c>
      <c r="V165" s="2">
        <f t="shared" si="26"/>
        <v>565.08689459012703</v>
      </c>
      <c r="Z165">
        <v>5.3616284364344027E-3</v>
      </c>
      <c r="AA165" s="2">
        <v>565.08689459012703</v>
      </c>
    </row>
    <row r="166" spans="7:27">
      <c r="G166">
        <v>16.5</v>
      </c>
      <c r="H166" s="2">
        <v>9.4795699999999994E-6</v>
      </c>
      <c r="I166" s="5">
        <f t="shared" si="28"/>
        <v>539.08108232325003</v>
      </c>
      <c r="J166" s="2">
        <f t="shared" si="30"/>
        <v>3.5842959959705645E+19</v>
      </c>
      <c r="K166" s="2">
        <f>J166*H166*1E-27*ARC_BR2_spectra_Lee!D$16</f>
        <v>8.9514083051509194E-2</v>
      </c>
      <c r="L166" s="2">
        <f t="shared" si="31"/>
        <v>536.23193204574704</v>
      </c>
      <c r="N166">
        <v>16.5</v>
      </c>
      <c r="O166" s="2">
        <v>9.4795699999999994E-6</v>
      </c>
      <c r="P166" s="5">
        <f t="shared" si="29"/>
        <v>539.08108232325003</v>
      </c>
      <c r="Q166" s="2">
        <f t="shared" si="32"/>
        <v>1.3807990877381538E+19</v>
      </c>
      <c r="R166" s="2">
        <f t="shared" si="33"/>
        <v>1.5965385E-5</v>
      </c>
      <c r="S166" s="2">
        <f t="shared" si="34"/>
        <v>536.23193204574704</v>
      </c>
      <c r="U166" s="2">
        <f t="shared" si="27"/>
        <v>2.4460460815769867E-4</v>
      </c>
      <c r="V166" s="2">
        <f t="shared" si="26"/>
        <v>570.94511744364706</v>
      </c>
      <c r="Z166">
        <v>1.8306896142152827E-3</v>
      </c>
      <c r="AA166" s="2">
        <v>570.94511744364706</v>
      </c>
    </row>
    <row r="167" spans="7:27">
      <c r="G167">
        <v>16.600000000000001</v>
      </c>
      <c r="H167" s="2">
        <v>3.8608000000000004E-6</v>
      </c>
      <c r="I167" s="5">
        <f t="shared" si="28"/>
        <v>544.80845965980416</v>
      </c>
      <c r="J167" s="2">
        <f t="shared" si="30"/>
        <v>3.60258562296948E+19</v>
      </c>
      <c r="K167" s="2">
        <f>J167*H167*1E-27*ARC_BR2_spectra_Lee!D$16</f>
        <v>3.664295408444182E-2</v>
      </c>
      <c r="L167" s="2">
        <f t="shared" si="31"/>
        <v>541.94477099152709</v>
      </c>
      <c r="N167">
        <v>16.600000000000001</v>
      </c>
      <c r="O167" s="2">
        <v>3.8608000000000004E-6</v>
      </c>
      <c r="P167" s="5">
        <f t="shared" si="29"/>
        <v>544.80845965980416</v>
      </c>
      <c r="Q167" s="2">
        <f t="shared" si="32"/>
        <v>1.3878449065833507E+19</v>
      </c>
      <c r="R167" s="2">
        <f t="shared" si="33"/>
        <v>6.6701849999999999E-6</v>
      </c>
      <c r="S167" s="2">
        <f t="shared" si="34"/>
        <v>541.94477099152709</v>
      </c>
      <c r="U167" s="2">
        <f t="shared" si="27"/>
        <v>8.0533074763055782E-5</v>
      </c>
      <c r="V167" s="2">
        <f t="shared" si="26"/>
        <v>576.83241707871503</v>
      </c>
      <c r="Z167">
        <v>6.0272940087421878E-4</v>
      </c>
      <c r="AA167" s="2">
        <v>576.83241707871503</v>
      </c>
    </row>
    <row r="168" spans="7:27">
      <c r="G168">
        <v>16.7</v>
      </c>
      <c r="H168" s="2">
        <v>1.5166E-6</v>
      </c>
      <c r="I168" s="5">
        <f t="shared" si="28"/>
        <v>550.5649137779061</v>
      </c>
      <c r="J168" s="2">
        <f t="shared" si="30"/>
        <v>3.6208752499681792E+19</v>
      </c>
      <c r="K168" s="2">
        <f>J168*H168*1E-27*ARC_BR2_spectra_Lee!D$16</f>
        <v>1.4467166385783653E-2</v>
      </c>
      <c r="L168" s="2">
        <f t="shared" si="31"/>
        <v>547.68668671885507</v>
      </c>
      <c r="N168">
        <v>16.7</v>
      </c>
      <c r="O168" s="2">
        <v>1.5166E-6</v>
      </c>
      <c r="P168" s="5">
        <f t="shared" si="29"/>
        <v>550.5649137779061</v>
      </c>
      <c r="Q168" s="2">
        <f t="shared" si="32"/>
        <v>1.3948907254284644E+19</v>
      </c>
      <c r="R168" s="2">
        <f t="shared" si="33"/>
        <v>2.6887000000000002E-6</v>
      </c>
      <c r="S168" s="2">
        <f t="shared" si="34"/>
        <v>547.68668671885507</v>
      </c>
      <c r="U168" s="2">
        <f t="shared" si="27"/>
        <v>2.5566013529986463E-5</v>
      </c>
      <c r="V168" s="2">
        <f t="shared" si="26"/>
        <v>582.74879349533103</v>
      </c>
      <c r="Z168">
        <v>1.9134144590230099E-4</v>
      </c>
      <c r="AA168" s="2">
        <v>582.74879349533103</v>
      </c>
    </row>
    <row r="169" spans="7:27">
      <c r="G169">
        <v>16.8</v>
      </c>
      <c r="H169" s="2">
        <v>5.7456400000000004E-7</v>
      </c>
      <c r="I169" s="5">
        <f t="shared" si="28"/>
        <v>556.35044467755608</v>
      </c>
      <c r="J169" s="2">
        <f t="shared" si="30"/>
        <v>3.6391648769670218E+19</v>
      </c>
      <c r="K169" s="2">
        <f>J169*H169*1E-27*ARC_BR2_spectra_Lee!D$16</f>
        <v>5.5085716904224357E-3</v>
      </c>
      <c r="L169" s="2">
        <f t="shared" si="31"/>
        <v>553.45767922773109</v>
      </c>
      <c r="N169">
        <v>16.8</v>
      </c>
      <c r="O169" s="2">
        <v>5.7456400000000004E-7</v>
      </c>
      <c r="P169" s="5">
        <f t="shared" si="29"/>
        <v>556.35044467755608</v>
      </c>
      <c r="Q169" s="2">
        <f t="shared" si="32"/>
        <v>1.4019365442736333E+19</v>
      </c>
      <c r="R169" s="2">
        <f t="shared" si="33"/>
        <v>1.0455820000000001E-6</v>
      </c>
      <c r="S169" s="2">
        <f t="shared" si="34"/>
        <v>553.45767922773109</v>
      </c>
      <c r="U169" s="2">
        <f t="shared" si="27"/>
        <v>7.8258194531802493E-6</v>
      </c>
      <c r="V169" s="2">
        <f t="shared" si="26"/>
        <v>588.69424669349496</v>
      </c>
      <c r="Z169">
        <v>5.8569798528500757E-5</v>
      </c>
      <c r="AA169" s="2">
        <v>588.69424669349496</v>
      </c>
    </row>
    <row r="170" spans="7:27">
      <c r="G170">
        <v>16.899999999999999</v>
      </c>
      <c r="H170" s="2">
        <v>2.09926E-7</v>
      </c>
      <c r="I170" s="5">
        <f t="shared" si="28"/>
        <v>562.165052358754</v>
      </c>
      <c r="J170" s="2">
        <f t="shared" si="30"/>
        <v>3.6574545039657931E+19</v>
      </c>
      <c r="K170" s="2">
        <f>J170*H170*1E-27*ARC_BR2_spectra_Lee!D$16</f>
        <v>2.0227584564978199E-3</v>
      </c>
      <c r="L170" s="2">
        <f t="shared" si="31"/>
        <v>559.25774851815504</v>
      </c>
      <c r="N170">
        <v>16.899999999999999</v>
      </c>
      <c r="O170" s="2">
        <v>2.09926E-7</v>
      </c>
      <c r="P170" s="5">
        <f t="shared" si="29"/>
        <v>562.165052358754</v>
      </c>
      <c r="Q170" s="2">
        <f t="shared" si="32"/>
        <v>1.4089823631187749E+19</v>
      </c>
      <c r="R170" s="2">
        <f t="shared" si="33"/>
        <v>3.92245E-7</v>
      </c>
      <c r="S170" s="2">
        <f t="shared" si="34"/>
        <v>559.25774851815504</v>
      </c>
      <c r="U170" s="2">
        <f t="shared" si="27"/>
        <v>2.309668597983908E-6</v>
      </c>
      <c r="V170" s="2">
        <f t="shared" si="26"/>
        <v>594.66877667320705</v>
      </c>
      <c r="Z170">
        <v>1.7285874903731316E-5</v>
      </c>
      <c r="AA170" s="2">
        <v>594.66877667320705</v>
      </c>
    </row>
    <row r="171" spans="7:27">
      <c r="G171">
        <v>17</v>
      </c>
      <c r="H171" s="2">
        <v>7.3962999999999999E-8</v>
      </c>
      <c r="I171" s="5">
        <f t="shared" si="28"/>
        <v>568.00873682150007</v>
      </c>
      <c r="J171" s="2">
        <f t="shared" si="30"/>
        <v>3.6757441309647077E+19</v>
      </c>
      <c r="K171" s="2">
        <f>J171*H171*1E-27*ARC_BR2_spectra_Lee!D$16</f>
        <v>7.1624013436743334E-4</v>
      </c>
      <c r="L171" s="2">
        <f t="shared" si="31"/>
        <v>565.08689459012703</v>
      </c>
      <c r="N171">
        <v>17</v>
      </c>
      <c r="O171" s="2">
        <v>7.3962999999999999E-8</v>
      </c>
      <c r="P171" s="5">
        <f t="shared" si="29"/>
        <v>568.00873682150007</v>
      </c>
      <c r="Q171" s="2">
        <f t="shared" si="32"/>
        <v>1.4160281819639716E+19</v>
      </c>
      <c r="R171" s="2">
        <f t="shared" si="33"/>
        <v>1.419445E-7</v>
      </c>
      <c r="S171" s="2">
        <f t="shared" si="34"/>
        <v>565.08689459012703</v>
      </c>
      <c r="U171" s="2">
        <f t="shared" si="27"/>
        <v>6.5724753536416603E-7</v>
      </c>
      <c r="V171" s="2">
        <f t="shared" si="26"/>
        <v>600.67238343446706</v>
      </c>
      <c r="Z171">
        <v>4.9189043332767858E-6</v>
      </c>
      <c r="AA171" s="2">
        <v>600.67238343446706</v>
      </c>
    </row>
    <row r="172" spans="7:27">
      <c r="G172">
        <v>17.100000000000001</v>
      </c>
      <c r="H172" s="2">
        <v>2.5129099999999998E-8</v>
      </c>
      <c r="I172" s="5">
        <f t="shared" si="28"/>
        <v>573.88149806579406</v>
      </c>
      <c r="J172" s="2">
        <f t="shared" si="30"/>
        <v>3.6940337579634786E+19</v>
      </c>
      <c r="K172" s="2">
        <f>J172*H172*1E-27*ARC_BR2_spectra_Lee!D$16</f>
        <v>2.4455506210769868E-4</v>
      </c>
      <c r="L172" s="2">
        <f t="shared" si="31"/>
        <v>570.94511744364706</v>
      </c>
      <c r="N172">
        <v>17.100000000000001</v>
      </c>
      <c r="O172" s="2">
        <v>2.5129099999999998E-8</v>
      </c>
      <c r="P172" s="5">
        <f t="shared" si="29"/>
        <v>573.88149806579406</v>
      </c>
      <c r="Q172" s="2">
        <f t="shared" si="32"/>
        <v>1.4230740008091128E+19</v>
      </c>
      <c r="R172" s="2">
        <f t="shared" si="33"/>
        <v>4.9546049999999995E-8</v>
      </c>
      <c r="S172" s="2">
        <f t="shared" si="34"/>
        <v>570.94511744364706</v>
      </c>
      <c r="U172" s="2">
        <f t="shared" si="27"/>
        <v>1.8032666483732468E-7</v>
      </c>
      <c r="V172" s="2">
        <f t="shared" si="26"/>
        <v>606.70506697727501</v>
      </c>
      <c r="Z172">
        <v>1.349574902474432E-6</v>
      </c>
      <c r="AA172" s="2">
        <v>606.70506697727501</v>
      </c>
    </row>
    <row r="173" spans="7:27">
      <c r="G173">
        <v>17.2</v>
      </c>
      <c r="H173" s="2">
        <v>8.2326499999999993E-9</v>
      </c>
      <c r="I173" s="5">
        <f t="shared" si="28"/>
        <v>579.78333609163599</v>
      </c>
      <c r="J173" s="2">
        <f t="shared" si="30"/>
        <v>3.7123233849622495E+19</v>
      </c>
      <c r="K173" s="2">
        <f>J173*H173*1E-27*ARC_BR2_spectra_Lee!D$16</f>
        <v>8.0516393888055784E-5</v>
      </c>
      <c r="L173" s="2">
        <f t="shared" si="31"/>
        <v>576.83241707871503</v>
      </c>
      <c r="N173">
        <v>17.2</v>
      </c>
      <c r="O173" s="2">
        <v>8.2326499999999993E-9</v>
      </c>
      <c r="P173" s="5">
        <f t="shared" si="29"/>
        <v>579.78333609163599</v>
      </c>
      <c r="Q173" s="2">
        <f t="shared" si="32"/>
        <v>1.4301198196542542E+19</v>
      </c>
      <c r="R173" s="2">
        <f t="shared" si="33"/>
        <v>1.6680874999999999E-8</v>
      </c>
      <c r="S173" s="2">
        <f t="shared" si="34"/>
        <v>576.83241707871503</v>
      </c>
      <c r="U173" s="2">
        <f t="shared" si="27"/>
        <v>4.7702383677166325E-8</v>
      </c>
      <c r="V173" s="2">
        <f t="shared" si="26"/>
        <v>612.76682730163111</v>
      </c>
      <c r="Z173">
        <v>3.5700530857791821E-7</v>
      </c>
      <c r="AA173" s="2">
        <v>612.76682730163111</v>
      </c>
    </row>
    <row r="174" spans="7:27">
      <c r="G174">
        <v>17.3</v>
      </c>
      <c r="H174" s="2">
        <v>2.6007099999999998E-9</v>
      </c>
      <c r="I174" s="5">
        <f t="shared" si="28"/>
        <v>585.71425089902607</v>
      </c>
      <c r="J174" s="2">
        <f t="shared" si="30"/>
        <v>3.7306130119611646E+19</v>
      </c>
      <c r="K174" s="2">
        <f>J174*H174*1E-27*ARC_BR2_spectra_Lee!D$16</f>
        <v>2.5560596849986463E-5</v>
      </c>
      <c r="L174" s="2">
        <f t="shared" si="31"/>
        <v>582.74879349533103</v>
      </c>
      <c r="N174">
        <v>17.3</v>
      </c>
      <c r="O174" s="2">
        <v>2.6007099999999998E-9</v>
      </c>
      <c r="P174" s="5">
        <f t="shared" si="29"/>
        <v>585.71425089902607</v>
      </c>
      <c r="Q174" s="2">
        <f t="shared" si="32"/>
        <v>1.4371656384994511E+19</v>
      </c>
      <c r="R174" s="2">
        <f t="shared" si="33"/>
        <v>5.4166799999999995E-9</v>
      </c>
      <c r="S174" s="2">
        <f t="shared" si="34"/>
        <v>582.74879349533103</v>
      </c>
      <c r="U174" s="2">
        <f t="shared" si="27"/>
        <v>1.216694038186534E-8</v>
      </c>
      <c r="V174" s="2">
        <f t="shared" si="26"/>
        <v>618.85766440753514</v>
      </c>
      <c r="Z174">
        <v>9.1057021451196295E-8</v>
      </c>
      <c r="AA174" s="2">
        <v>618.85766440753514</v>
      </c>
    </row>
    <row r="175" spans="7:27">
      <c r="G175">
        <v>17.399999999999999</v>
      </c>
      <c r="H175" s="2">
        <v>7.9219599999999998E-10</v>
      </c>
      <c r="I175" s="5">
        <f t="shared" si="28"/>
        <v>591.67424248796397</v>
      </c>
      <c r="J175" s="2">
        <f t="shared" si="30"/>
        <v>3.7489026389598642E+19</v>
      </c>
      <c r="K175" s="2">
        <f>J175*H175*1E-27*ARC_BR2_spectra_Lee!D$16</f>
        <v>7.8241230001802501E-6</v>
      </c>
      <c r="L175" s="2">
        <f t="shared" si="31"/>
        <v>588.69424669349496</v>
      </c>
      <c r="N175">
        <v>17.399999999999999</v>
      </c>
      <c r="O175" s="2">
        <v>7.9219599999999998E-10</v>
      </c>
      <c r="P175" s="5">
        <f t="shared" si="29"/>
        <v>591.67424248796397</v>
      </c>
      <c r="Q175" s="2">
        <f t="shared" si="32"/>
        <v>1.4442114573445648E+19</v>
      </c>
      <c r="R175" s="2">
        <f t="shared" si="33"/>
        <v>1.696453E-9</v>
      </c>
      <c r="S175" s="2">
        <f t="shared" si="34"/>
        <v>588.69424669349496</v>
      </c>
      <c r="U175" s="2">
        <f t="shared" si="27"/>
        <v>2.9919466174183954E-9</v>
      </c>
      <c r="V175" s="2">
        <f t="shared" si="26"/>
        <v>624.9775782949871</v>
      </c>
      <c r="Z175">
        <v>2.2391504446408558E-8</v>
      </c>
      <c r="AA175" s="2">
        <v>624.9775782949871</v>
      </c>
    </row>
    <row r="176" spans="7:27">
      <c r="G176">
        <v>17.5</v>
      </c>
      <c r="H176" s="2">
        <v>2.3266799999999999E-10</v>
      </c>
      <c r="I176" s="5">
        <f t="shared" si="28"/>
        <v>597.66331085845002</v>
      </c>
      <c r="J176" s="2">
        <f t="shared" si="30"/>
        <v>3.7671922659587785E+19</v>
      </c>
      <c r="K176" s="2">
        <f>J176*H176*1E-27*ARC_BR2_spectra_Lee!D$16</f>
        <v>2.3091561659839079E-6</v>
      </c>
      <c r="L176" s="2">
        <f t="shared" si="31"/>
        <v>594.66877667320705</v>
      </c>
      <c r="N176">
        <v>17.5</v>
      </c>
      <c r="O176" s="2">
        <v>2.3266799999999999E-10</v>
      </c>
      <c r="P176" s="5">
        <f t="shared" si="29"/>
        <v>597.66331085845002</v>
      </c>
      <c r="Q176" s="2">
        <f t="shared" si="32"/>
        <v>1.4512572761897613E+19</v>
      </c>
      <c r="R176" s="2">
        <f t="shared" si="33"/>
        <v>5.1243199999999997E-10</v>
      </c>
      <c r="S176" s="2">
        <f t="shared" si="34"/>
        <v>594.66877667320705</v>
      </c>
      <c r="U176" s="2">
        <f t="shared" si="27"/>
        <v>7.0936699475472663E-10</v>
      </c>
      <c r="V176" s="2">
        <f t="shared" si="26"/>
        <v>631.12656896398721</v>
      </c>
      <c r="Z176">
        <v>5.3088162852523746E-9</v>
      </c>
      <c r="AA176" s="2">
        <v>631.12656896398721</v>
      </c>
    </row>
    <row r="177" spans="7:27">
      <c r="G177">
        <v>17.600000000000001</v>
      </c>
      <c r="H177" s="2">
        <v>6.5888599999999998E-11</v>
      </c>
      <c r="I177" s="5">
        <f t="shared" si="28"/>
        <v>603.68145601048411</v>
      </c>
      <c r="J177" s="2">
        <f t="shared" si="30"/>
        <v>3.7854818929576215E+19</v>
      </c>
      <c r="K177" s="2">
        <f>J177*H177*1E-27*ARC_BR2_spectra_Lee!D$16</f>
        <v>6.5709825706416598E-7</v>
      </c>
      <c r="L177" s="2">
        <f t="shared" si="31"/>
        <v>600.67238343446706</v>
      </c>
      <c r="N177">
        <v>17.600000000000001</v>
      </c>
      <c r="O177" s="2">
        <v>6.5888599999999998E-11</v>
      </c>
      <c r="P177" s="5">
        <f t="shared" si="29"/>
        <v>603.68145601048411</v>
      </c>
      <c r="Q177" s="2">
        <f t="shared" si="32"/>
        <v>1.4583030950349304E+19</v>
      </c>
      <c r="R177" s="2">
        <f t="shared" si="33"/>
        <v>1.492783E-10</v>
      </c>
      <c r="S177" s="2">
        <f t="shared" si="34"/>
        <v>600.67238343446706</v>
      </c>
      <c r="U177" s="2">
        <f t="shared" si="27"/>
        <v>1.6215611470775019E-10</v>
      </c>
      <c r="V177" s="2">
        <f t="shared" si="26"/>
        <v>637.30463641453503</v>
      </c>
      <c r="Z177">
        <v>1.213548786178146E-9</v>
      </c>
      <c r="AA177" s="2">
        <v>637.30463641453503</v>
      </c>
    </row>
    <row r="178" spans="7:27">
      <c r="G178">
        <v>17.7</v>
      </c>
      <c r="H178" s="2">
        <v>1.7990600000000001E-11</v>
      </c>
      <c r="I178" s="5">
        <f t="shared" si="28"/>
        <v>609.72867794406602</v>
      </c>
      <c r="J178" s="2">
        <f t="shared" si="30"/>
        <v>3.8037715199563211E+19</v>
      </c>
      <c r="K178" s="2">
        <f>J178*H178*1E-27*ARC_BR2_spectra_Lee!D$16</f>
        <v>1.8028472523732467E-7</v>
      </c>
      <c r="L178" s="2">
        <f t="shared" si="31"/>
        <v>606.70506697727501</v>
      </c>
      <c r="N178">
        <v>17.7</v>
      </c>
      <c r="O178" s="2">
        <v>1.7990600000000001E-11</v>
      </c>
      <c r="P178" s="5">
        <f t="shared" si="29"/>
        <v>609.72867794406602</v>
      </c>
      <c r="Q178" s="2">
        <f t="shared" si="32"/>
        <v>1.4653489138800443E+19</v>
      </c>
      <c r="R178" s="2">
        <f t="shared" si="33"/>
        <v>4.1939600000000001E-11</v>
      </c>
      <c r="S178" s="2">
        <f t="shared" si="34"/>
        <v>606.70506697727501</v>
      </c>
      <c r="U178" s="2">
        <f t="shared" si="27"/>
        <v>3.5738342451442392E-11</v>
      </c>
      <c r="V178" s="2">
        <f t="shared" si="26"/>
        <v>643.511780646631</v>
      </c>
      <c r="Z178">
        <v>2.6745788700946408E-10</v>
      </c>
      <c r="AA178" s="2">
        <v>643.511780646631</v>
      </c>
    </row>
    <row r="179" spans="7:27">
      <c r="G179">
        <v>17.8</v>
      </c>
      <c r="H179" s="2">
        <v>4.7363099999999996E-12</v>
      </c>
      <c r="I179" s="5">
        <f t="shared" si="28"/>
        <v>615.8049766591962</v>
      </c>
      <c r="J179" s="2">
        <f t="shared" si="30"/>
        <v>3.8220611469553074E+19</v>
      </c>
      <c r="K179" s="2">
        <f>J179*H179*1E-27*ARC_BR2_spectra_Lee!D$16</f>
        <v>4.7691020222166326E-8</v>
      </c>
      <c r="L179" s="2">
        <f t="shared" si="31"/>
        <v>612.76682730163111</v>
      </c>
      <c r="N179">
        <v>17.8</v>
      </c>
      <c r="O179" s="2">
        <v>4.7363099999999996E-12</v>
      </c>
      <c r="P179" s="5">
        <f t="shared" si="29"/>
        <v>615.8049766591962</v>
      </c>
      <c r="Q179" s="2">
        <f t="shared" si="32"/>
        <v>1.4723947327252687E+19</v>
      </c>
      <c r="R179" s="2">
        <f t="shared" si="33"/>
        <v>1.1363455000000001E-11</v>
      </c>
      <c r="S179" s="2">
        <f t="shared" si="34"/>
        <v>612.76682730163111</v>
      </c>
      <c r="U179" s="2">
        <f t="shared" si="27"/>
        <v>7.5943687444982357E-12</v>
      </c>
      <c r="V179" s="2">
        <f t="shared" si="26"/>
        <v>649.74800166027512</v>
      </c>
      <c r="Z179">
        <v>5.6834190744542828E-11</v>
      </c>
      <c r="AA179" s="2">
        <v>649.74800166027512</v>
      </c>
    </row>
    <row r="180" spans="7:27">
      <c r="G180">
        <v>17.899999999999999</v>
      </c>
      <c r="H180" s="2">
        <v>1.20228E-12</v>
      </c>
      <c r="I180" s="5">
        <f t="shared" si="28"/>
        <v>621.91035215587397</v>
      </c>
      <c r="J180" s="2">
        <f t="shared" si="30"/>
        <v>3.8403507739538645E+19</v>
      </c>
      <c r="K180" s="2">
        <f>J180*H180*1E-27*ARC_BR2_spectra_Lee!D$16</f>
        <v>1.2163971086865341E-8</v>
      </c>
      <c r="L180" s="2">
        <f t="shared" si="31"/>
        <v>618.85766440753514</v>
      </c>
      <c r="N180">
        <v>17.899999999999999</v>
      </c>
      <c r="O180" s="2">
        <v>1.20228E-12</v>
      </c>
      <c r="P180" s="5">
        <f t="shared" si="29"/>
        <v>621.91035215587397</v>
      </c>
      <c r="Q180" s="2">
        <f t="shared" si="32"/>
        <v>1.4794405515703273E+19</v>
      </c>
      <c r="R180" s="2">
        <f t="shared" si="33"/>
        <v>2.9692949999999998E-12</v>
      </c>
      <c r="S180" s="2">
        <f t="shared" si="34"/>
        <v>618.85766440753514</v>
      </c>
      <c r="U180" s="2">
        <f t="shared" si="27"/>
        <v>1.5558939584762956E-12</v>
      </c>
      <c r="V180" s="2">
        <f t="shared" si="26"/>
        <v>656.01329945546695</v>
      </c>
      <c r="Z180">
        <v>1.1643803883786938E-11</v>
      </c>
      <c r="AA180" s="2">
        <v>656.01329945546695</v>
      </c>
    </row>
    <row r="181" spans="7:27">
      <c r="G181">
        <v>18</v>
      </c>
      <c r="H181" s="2">
        <v>2.9424700000000002E-13</v>
      </c>
      <c r="I181" s="5">
        <f t="shared" si="28"/>
        <v>628.04480443410012</v>
      </c>
      <c r="J181" s="2">
        <f t="shared" si="30"/>
        <v>3.8586404009529213E+19</v>
      </c>
      <c r="K181" s="2">
        <f>J181*H181*1E-27*ARC_BR2_spectra_Lee!D$16</f>
        <v>2.9911983539183956E-9</v>
      </c>
      <c r="L181" s="2">
        <f t="shared" si="31"/>
        <v>624.9775782949871</v>
      </c>
      <c r="N181">
        <v>18</v>
      </c>
      <c r="O181" s="2">
        <v>2.9424700000000002E-13</v>
      </c>
      <c r="P181" s="5">
        <f t="shared" si="29"/>
        <v>628.04480443410012</v>
      </c>
      <c r="Q181" s="2">
        <f t="shared" si="32"/>
        <v>1.4864863704155791E+19</v>
      </c>
      <c r="R181" s="2">
        <f t="shared" si="33"/>
        <v>7.4826349999999999E-13</v>
      </c>
      <c r="S181" s="2">
        <f t="shared" si="34"/>
        <v>624.9775782949871</v>
      </c>
      <c r="U181" s="2">
        <f t="shared" si="27"/>
        <v>3.0733030038817337E-13</v>
      </c>
      <c r="V181" s="2">
        <f t="shared" si="26"/>
        <v>662.30767403220716</v>
      </c>
      <c r="Z181">
        <v>2.2999428781543491E-12</v>
      </c>
      <c r="AA181" s="2">
        <v>662.30767403220716</v>
      </c>
    </row>
    <row r="182" spans="7:27">
      <c r="G182">
        <v>18.100000000000001</v>
      </c>
      <c r="H182" s="2">
        <v>6.9434099999999994E-14</v>
      </c>
      <c r="I182" s="5">
        <f t="shared" si="28"/>
        <v>634.20833349387419</v>
      </c>
      <c r="J182" s="2">
        <f t="shared" si="30"/>
        <v>3.8769300279516922E+19</v>
      </c>
      <c r="K182" s="2">
        <f>J182*H182*1E-27*ARC_BR2_spectra_Lee!D$16</f>
        <v>7.0918515420472667E-10</v>
      </c>
      <c r="L182" s="2">
        <f t="shared" si="31"/>
        <v>631.12656896398721</v>
      </c>
      <c r="N182">
        <v>18.100000000000001</v>
      </c>
      <c r="O182" s="2">
        <v>6.9434099999999994E-14</v>
      </c>
      <c r="P182" s="5">
        <f t="shared" si="29"/>
        <v>634.20833349387419</v>
      </c>
      <c r="Q182" s="2">
        <f t="shared" si="32"/>
        <v>1.4935321892607205E+19</v>
      </c>
      <c r="R182" s="2">
        <f t="shared" si="33"/>
        <v>1.8184055E-13</v>
      </c>
      <c r="S182" s="2">
        <f t="shared" si="34"/>
        <v>631.12656896398721</v>
      </c>
      <c r="U182" s="2">
        <f t="shared" si="27"/>
        <v>5.8529302132872819E-14</v>
      </c>
      <c r="V182" s="2">
        <f t="shared" si="26"/>
        <v>668.63112539049507</v>
      </c>
      <c r="Z182">
        <v>4.3800764230509452E-13</v>
      </c>
      <c r="AA182" s="2">
        <v>668.63112539049507</v>
      </c>
    </row>
    <row r="183" spans="7:27">
      <c r="G183">
        <v>18.2</v>
      </c>
      <c r="H183" s="2">
        <v>1.5797499999999998E-14</v>
      </c>
      <c r="I183" s="5">
        <f t="shared" si="28"/>
        <v>640.40093933519597</v>
      </c>
      <c r="J183" s="2">
        <f t="shared" si="30"/>
        <v>3.8952196549503214E+19</v>
      </c>
      <c r="K183" s="2">
        <f>J183*H183*1E-27*ARC_BR2_spectra_Lee!D$16</f>
        <v>1.6211349890775019E-10</v>
      </c>
      <c r="L183" s="2">
        <f t="shared" si="31"/>
        <v>637.30463641453503</v>
      </c>
      <c r="N183">
        <v>18.2</v>
      </c>
      <c r="O183" s="2">
        <v>1.5797499999999998E-14</v>
      </c>
      <c r="P183" s="5">
        <f t="shared" si="29"/>
        <v>640.40093933519597</v>
      </c>
      <c r="Q183" s="2">
        <f t="shared" si="32"/>
        <v>1.5005780081058068E+19</v>
      </c>
      <c r="R183" s="2">
        <f t="shared" si="33"/>
        <v>4.2615799999999998E-14</v>
      </c>
      <c r="S183" s="2">
        <f t="shared" si="34"/>
        <v>637.30463641453503</v>
      </c>
      <c r="U183" s="2">
        <f t="shared" si="27"/>
        <v>1.0746928112876683E-14</v>
      </c>
      <c r="V183" s="2">
        <f t="shared" si="26"/>
        <v>674.98365353033114</v>
      </c>
      <c r="Z183">
        <v>8.0424662067403172E-14</v>
      </c>
      <c r="AA183" s="2">
        <v>674.98365353033114</v>
      </c>
    </row>
    <row r="184" spans="7:27">
      <c r="G184">
        <v>18.3</v>
      </c>
      <c r="H184" s="2">
        <v>3.4653900000000001E-15</v>
      </c>
      <c r="I184" s="5">
        <f t="shared" si="28"/>
        <v>646.62262195806613</v>
      </c>
      <c r="J184" s="2">
        <f t="shared" si="30"/>
        <v>3.9135092819493782E+19</v>
      </c>
      <c r="K184" s="2">
        <f>J184*H184*1E-27*ARC_BR2_spectra_Lee!D$16</f>
        <v>3.5728711006442394E-11</v>
      </c>
      <c r="L184" s="2">
        <f t="shared" si="31"/>
        <v>643.511780646631</v>
      </c>
      <c r="N184">
        <v>18.3</v>
      </c>
      <c r="O184" s="2">
        <v>3.4653900000000001E-15</v>
      </c>
      <c r="P184" s="5">
        <f t="shared" si="29"/>
        <v>646.62262195806613</v>
      </c>
      <c r="Q184" s="2">
        <f t="shared" si="32"/>
        <v>1.5076238269510584E+19</v>
      </c>
      <c r="R184" s="2">
        <f t="shared" si="33"/>
        <v>9.6314449999999993E-15</v>
      </c>
      <c r="S184" s="2">
        <f t="shared" si="34"/>
        <v>643.511780646631</v>
      </c>
      <c r="U184" s="2">
        <f t="shared" si="27"/>
        <v>1.902593735167284E-15</v>
      </c>
      <c r="V184" s="2">
        <f t="shared" si="26"/>
        <v>681.36525845171514</v>
      </c>
      <c r="Z184">
        <v>1.4237948117771151E-14</v>
      </c>
      <c r="AA184" s="2">
        <v>681.36525845171514</v>
      </c>
    </row>
    <row r="185" spans="7:27">
      <c r="G185">
        <v>18.399999999999999</v>
      </c>
      <c r="H185" s="2">
        <v>7.3296200000000002E-16</v>
      </c>
      <c r="I185" s="5">
        <f t="shared" si="28"/>
        <v>652.873381362484</v>
      </c>
      <c r="J185" s="2">
        <f t="shared" si="30"/>
        <v>3.9317989089480057E+19</v>
      </c>
      <c r="K185" s="2">
        <f>J185*H185*1E-27*ARC_BR2_spectra_Lee!D$16</f>
        <v>7.5922695684982365E-12</v>
      </c>
      <c r="L185" s="2">
        <f t="shared" si="31"/>
        <v>649.74800166027512</v>
      </c>
      <c r="N185">
        <v>18.399999999999999</v>
      </c>
      <c r="O185" s="2">
        <v>7.3296200000000002E-16</v>
      </c>
      <c r="P185" s="5">
        <f t="shared" si="29"/>
        <v>652.873381362484</v>
      </c>
      <c r="Q185" s="2">
        <f t="shared" si="32"/>
        <v>1.5146696457961447E+19</v>
      </c>
      <c r="R185" s="2">
        <f t="shared" si="33"/>
        <v>2.0991760000000003E-15</v>
      </c>
      <c r="S185" s="2">
        <f t="shared" si="34"/>
        <v>649.74800166027512</v>
      </c>
      <c r="U185" s="2">
        <f t="shared" si="27"/>
        <v>3.2474022761757196E-16</v>
      </c>
      <c r="V185" s="2">
        <f t="shared" si="26"/>
        <v>687.77594015464706</v>
      </c>
      <c r="Z185">
        <v>2.4301537393076696E-15</v>
      </c>
      <c r="AA185" s="2">
        <v>687.77594015464706</v>
      </c>
    </row>
    <row r="186" spans="7:27">
      <c r="G186">
        <v>18.5</v>
      </c>
      <c r="H186" s="2">
        <v>1.49469E-16</v>
      </c>
      <c r="I186" s="5">
        <f t="shared" si="28"/>
        <v>659.15321754845002</v>
      </c>
      <c r="J186" s="2">
        <f t="shared" si="30"/>
        <v>3.9500885359469216E+19</v>
      </c>
      <c r="K186" s="2">
        <f>J186*H186*1E-27*ARC_BR2_spectra_Lee!D$16</f>
        <v>1.5554527429762957E-12</v>
      </c>
      <c r="L186" s="2">
        <f t="shared" si="31"/>
        <v>656.01329945546695</v>
      </c>
      <c r="N186">
        <v>18.5</v>
      </c>
      <c r="O186" s="2">
        <v>1.49469E-16</v>
      </c>
      <c r="P186" s="5">
        <f t="shared" si="29"/>
        <v>659.15321754845002</v>
      </c>
      <c r="Q186" s="2">
        <f t="shared" si="32"/>
        <v>1.5217154646413414E+19</v>
      </c>
      <c r="R186" s="2">
        <f t="shared" si="33"/>
        <v>4.4121550000000002E-16</v>
      </c>
      <c r="S186" s="2">
        <f t="shared" si="34"/>
        <v>656.01329945546695</v>
      </c>
      <c r="U186" s="2">
        <f t="shared" si="27"/>
        <v>5.3440054064736564E-17</v>
      </c>
      <c r="V186" s="2">
        <f t="shared" si="26"/>
        <v>694.21569863912714</v>
      </c>
      <c r="Z186">
        <v>3.9990859630995839E-16</v>
      </c>
      <c r="AA186" s="2">
        <v>694.21569863912714</v>
      </c>
    </row>
    <row r="187" spans="7:27">
      <c r="G187">
        <v>18.600000000000001</v>
      </c>
      <c r="H187" s="2">
        <v>2.9387799999999997E-17</v>
      </c>
      <c r="I187" s="5">
        <f t="shared" si="28"/>
        <v>665.46213051596419</v>
      </c>
      <c r="J187" s="2">
        <f t="shared" si="30"/>
        <v>3.9683781629458358E+19</v>
      </c>
      <c r="K187" s="2">
        <f>J187*H187*1E-27*ARC_BR2_spectra_Lee!D$16</f>
        <v>3.0724087198817335E-13</v>
      </c>
      <c r="L187" s="2">
        <f t="shared" si="31"/>
        <v>662.30767403220716</v>
      </c>
      <c r="N187">
        <v>18.600000000000001</v>
      </c>
      <c r="O187" s="2">
        <v>2.9387799999999997E-17</v>
      </c>
      <c r="P187" s="5">
        <f t="shared" si="29"/>
        <v>665.46213051596419</v>
      </c>
      <c r="Q187" s="2">
        <f t="shared" si="32"/>
        <v>1.5287612834865381E+19</v>
      </c>
      <c r="R187" s="2">
        <f t="shared" si="33"/>
        <v>8.9428399999999998E-17</v>
      </c>
      <c r="S187" s="2">
        <f t="shared" si="34"/>
        <v>662.30767403220716</v>
      </c>
      <c r="U187" s="2">
        <f t="shared" si="27"/>
        <v>8.4788683455320718E-18</v>
      </c>
      <c r="V187" s="2">
        <f t="shared" si="26"/>
        <v>700.68453390515515</v>
      </c>
      <c r="Z187">
        <v>6.3449441650142671E-17</v>
      </c>
      <c r="AA187" s="2">
        <v>700.68453390515515</v>
      </c>
    </row>
    <row r="188" spans="7:27">
      <c r="G188">
        <v>18.7</v>
      </c>
      <c r="H188" s="2">
        <v>5.5710200000000001E-18</v>
      </c>
      <c r="I188" s="5">
        <f t="shared" si="28"/>
        <v>671.80012026502607</v>
      </c>
      <c r="J188" s="2">
        <f t="shared" si="30"/>
        <v>3.9866677899444634E+19</v>
      </c>
      <c r="K188" s="2">
        <f>J188*H188*1E-27*ARC_BR2_spectra_Lee!D$16</f>
        <v>5.8511822722872825E-14</v>
      </c>
      <c r="L188" s="2">
        <f t="shared" si="31"/>
        <v>668.63112539049507</v>
      </c>
      <c r="N188">
        <v>18.7</v>
      </c>
      <c r="O188" s="2">
        <v>5.5710200000000001E-18</v>
      </c>
      <c r="P188" s="5">
        <f t="shared" si="29"/>
        <v>671.80012026502607</v>
      </c>
      <c r="Q188" s="2">
        <f t="shared" si="32"/>
        <v>1.5358071023316244E+19</v>
      </c>
      <c r="R188" s="2">
        <f t="shared" si="33"/>
        <v>1.7479409999999998E-17</v>
      </c>
      <c r="S188" s="2">
        <f t="shared" si="34"/>
        <v>668.63112539049507</v>
      </c>
      <c r="U188" s="2">
        <f t="shared" si="27"/>
        <v>1.2970266105115031E-18</v>
      </c>
      <c r="V188" s="2">
        <f t="shared" si="26"/>
        <v>707.18244595273109</v>
      </c>
      <c r="Z188">
        <v>9.7058757333918718E-18</v>
      </c>
      <c r="AA188" s="2">
        <v>707.18244595273109</v>
      </c>
    </row>
    <row r="189" spans="7:27">
      <c r="G189">
        <v>18.8</v>
      </c>
      <c r="H189" s="2">
        <v>1.01825E-18</v>
      </c>
      <c r="I189" s="5">
        <f t="shared" si="28"/>
        <v>678.16718679563621</v>
      </c>
      <c r="J189" s="2">
        <f t="shared" si="30"/>
        <v>4.0049574169434489E+19</v>
      </c>
      <c r="K189" s="2">
        <f>J189*H189*1E-27*ARC_BR2_spectra_Lee!D$16</f>
        <v>1.0743633477876684E-14</v>
      </c>
      <c r="L189" s="2">
        <f t="shared" si="31"/>
        <v>674.98365353033114</v>
      </c>
      <c r="N189">
        <v>18.8</v>
      </c>
      <c r="O189" s="2">
        <v>1.01825E-18</v>
      </c>
      <c r="P189" s="5">
        <f t="shared" si="29"/>
        <v>678.16718679563621</v>
      </c>
      <c r="Q189" s="2">
        <f t="shared" si="32"/>
        <v>1.5428529211768486E+19</v>
      </c>
      <c r="R189" s="2">
        <f t="shared" si="33"/>
        <v>3.294635E-18</v>
      </c>
      <c r="S189" s="2">
        <f t="shared" si="34"/>
        <v>674.98365353033114</v>
      </c>
      <c r="U189" s="2">
        <f t="shared" si="27"/>
        <v>1.9129943882443658E-19</v>
      </c>
      <c r="V189" s="2">
        <f t="shared" si="26"/>
        <v>713.70943478185507</v>
      </c>
      <c r="Z189">
        <v>1.4315131078534474E-18</v>
      </c>
      <c r="AA189" s="2">
        <v>713.70943478185507</v>
      </c>
    </row>
    <row r="190" spans="7:27">
      <c r="G190">
        <v>18.899999999999999</v>
      </c>
      <c r="H190" s="2">
        <v>1.7944599999999999E-19</v>
      </c>
      <c r="I190" s="5">
        <f t="shared" si="28"/>
        <v>684.56333010779406</v>
      </c>
      <c r="J190" s="2">
        <f t="shared" si="30"/>
        <v>4.0232470439420781E+19</v>
      </c>
      <c r="K190" s="2">
        <f>J190*H190*1E-27*ARC_BR2_spectra_Lee!D$16</f>
        <v>1.901994887167284E-15</v>
      </c>
      <c r="L190" s="2">
        <f t="shared" si="31"/>
        <v>681.36525845171514</v>
      </c>
      <c r="N190">
        <v>18.899999999999999</v>
      </c>
      <c r="O190" s="2">
        <v>1.7944599999999999E-19</v>
      </c>
      <c r="P190" s="5">
        <f t="shared" si="29"/>
        <v>684.56333010779406</v>
      </c>
      <c r="Q190" s="2">
        <f t="shared" si="32"/>
        <v>1.5498987400219351E+19</v>
      </c>
      <c r="R190" s="2">
        <f t="shared" si="33"/>
        <v>5.9884799999999991E-19</v>
      </c>
      <c r="S190" s="2">
        <f t="shared" si="34"/>
        <v>681.36525845171514</v>
      </c>
      <c r="U190" s="2">
        <f t="shared" si="27"/>
        <v>2.720234524297999E-20</v>
      </c>
      <c r="V190" s="2">
        <f t="shared" si="26"/>
        <v>720.26550039252709</v>
      </c>
      <c r="Z190">
        <v>2.035558660234587E-19</v>
      </c>
      <c r="AA190" s="2">
        <v>720.26550039252709</v>
      </c>
    </row>
    <row r="191" spans="7:27">
      <c r="G191">
        <v>19</v>
      </c>
      <c r="H191" s="2">
        <v>3.04895E-20</v>
      </c>
      <c r="I191" s="5">
        <f t="shared" si="28"/>
        <v>690.98855020150006</v>
      </c>
      <c r="J191" s="2">
        <f t="shared" si="30"/>
        <v>4.0415366709409923E+19</v>
      </c>
      <c r="K191" s="2">
        <f>J191*H191*1E-27*ARC_BR2_spectra_Lee!D$16</f>
        <v>3.2463525986757195E-16</v>
      </c>
      <c r="L191" s="2">
        <f t="shared" si="31"/>
        <v>687.77594015464706</v>
      </c>
      <c r="N191">
        <v>19</v>
      </c>
      <c r="O191" s="2">
        <v>3.04895E-20</v>
      </c>
      <c r="P191" s="5">
        <f t="shared" si="29"/>
        <v>690.98855020150006</v>
      </c>
      <c r="Q191" s="2">
        <f t="shared" si="32"/>
        <v>1.5569445588671316E+19</v>
      </c>
      <c r="R191" s="2">
        <f t="shared" si="33"/>
        <v>1.0496774999999999E-19</v>
      </c>
      <c r="S191" s="2">
        <f t="shared" si="34"/>
        <v>687.77594015464706</v>
      </c>
      <c r="U191" s="2">
        <f t="shared" si="27"/>
        <v>3.7293715483101152E-21</v>
      </c>
      <c r="V191" s="2">
        <f t="shared" ref="V191:V211" si="35">S197</f>
        <v>726.85064278474715</v>
      </c>
      <c r="Z191">
        <v>2.7906696075156737E-20</v>
      </c>
      <c r="AA191" s="2">
        <v>726.85064278474715</v>
      </c>
    </row>
    <row r="192" spans="7:27">
      <c r="G192">
        <v>19.100000000000001</v>
      </c>
      <c r="H192" s="2">
        <v>4.9947799999999999E-21</v>
      </c>
      <c r="I192" s="5">
        <f t="shared" si="28"/>
        <v>697.44284707675422</v>
      </c>
      <c r="J192" s="2">
        <f t="shared" si="30"/>
        <v>4.0598262979399066E+19</v>
      </c>
      <c r="K192" s="2">
        <f>J192*H192*1E-27*ARC_BR2_spectra_Lee!D$16</f>
        <v>5.3422311924736562E-17</v>
      </c>
      <c r="L192" s="2">
        <f t="shared" si="31"/>
        <v>694.21569863912714</v>
      </c>
      <c r="N192">
        <v>19.100000000000001</v>
      </c>
      <c r="O192" s="2">
        <v>4.9947799999999999E-21</v>
      </c>
      <c r="P192" s="5">
        <f t="shared" si="29"/>
        <v>697.44284707675422</v>
      </c>
      <c r="Q192" s="2">
        <f t="shared" si="32"/>
        <v>1.5639903777123281E+19</v>
      </c>
      <c r="R192" s="2">
        <f t="shared" si="33"/>
        <v>1.7742140000000001E-20</v>
      </c>
      <c r="S192" s="2">
        <f t="shared" si="34"/>
        <v>694.21569863912714</v>
      </c>
      <c r="U192" s="2">
        <f t="shared" ref="U192:U211" si="36">SUM(K198,R198)</f>
        <v>4.929526172630384E-22</v>
      </c>
      <c r="V192" s="2">
        <f t="shared" si="35"/>
        <v>733.46486195851526</v>
      </c>
      <c r="Z192">
        <v>3.6886996055723015E-21</v>
      </c>
      <c r="AA192" s="2">
        <v>733.46486195851526</v>
      </c>
    </row>
    <row r="193" spans="7:27">
      <c r="G193">
        <v>19.2</v>
      </c>
      <c r="H193" s="2">
        <v>7.8891700000000002E-22</v>
      </c>
      <c r="I193" s="5">
        <f t="shared" si="28"/>
        <v>703.92622073355608</v>
      </c>
      <c r="J193" s="2">
        <f t="shared" si="30"/>
        <v>4.0781159249385341E+19</v>
      </c>
      <c r="K193" s="2">
        <f>J193*H193*1E-27*ARC_BR2_spectra_Lee!D$16</f>
        <v>8.4759764970320712E-18</v>
      </c>
      <c r="L193" s="2">
        <f t="shared" si="31"/>
        <v>700.68453390515515</v>
      </c>
      <c r="N193">
        <v>19.2</v>
      </c>
      <c r="O193" s="2">
        <v>7.8891700000000002E-22</v>
      </c>
      <c r="P193" s="5">
        <f t="shared" si="29"/>
        <v>703.92622073355608</v>
      </c>
      <c r="Q193" s="2">
        <f t="shared" si="32"/>
        <v>1.5710361965574142E+19</v>
      </c>
      <c r="R193" s="2">
        <f t="shared" si="33"/>
        <v>2.8918484999999998E-21</v>
      </c>
      <c r="S193" s="2">
        <f t="shared" si="34"/>
        <v>700.68453390515515</v>
      </c>
      <c r="U193" s="2">
        <f t="shared" si="36"/>
        <v>6.2822213160804552E-23</v>
      </c>
      <c r="V193" s="2">
        <f t="shared" si="35"/>
        <v>740.10815791383118</v>
      </c>
      <c r="Z193">
        <v>4.7008514629333516E-22</v>
      </c>
      <c r="AA193" s="2">
        <v>740.10815791383118</v>
      </c>
    </row>
    <row r="194" spans="7:27">
      <c r="G194">
        <v>19.3</v>
      </c>
      <c r="H194" s="2">
        <v>1.2014200000000001E-22</v>
      </c>
      <c r="I194" s="5">
        <f t="shared" si="28"/>
        <v>710.43867117190609</v>
      </c>
      <c r="J194" s="2">
        <f t="shared" si="30"/>
        <v>4.09640555193745E+19</v>
      </c>
      <c r="K194" s="2">
        <f>J194*H194*1E-27*ARC_BR2_spectra_Lee!D$16</f>
        <v>1.2965720810115032E-18</v>
      </c>
      <c r="L194" s="2">
        <f t="shared" si="31"/>
        <v>707.18244595273109</v>
      </c>
      <c r="N194">
        <v>19.3</v>
      </c>
      <c r="O194" s="2">
        <v>1.2014200000000001E-22</v>
      </c>
      <c r="P194" s="5">
        <f t="shared" si="29"/>
        <v>710.43867117190609</v>
      </c>
      <c r="Q194" s="2">
        <f t="shared" si="32"/>
        <v>1.5780820154026111E+19</v>
      </c>
      <c r="R194" s="2">
        <f t="shared" si="33"/>
        <v>4.5452950000000006E-22</v>
      </c>
      <c r="S194" s="2">
        <f t="shared" si="34"/>
        <v>707.18244595273109</v>
      </c>
      <c r="U194" s="2">
        <f t="shared" si="36"/>
        <v>7.71928630090078E-24</v>
      </c>
      <c r="V194" s="2">
        <f t="shared" si="35"/>
        <v>746.78053065069503</v>
      </c>
      <c r="Z194">
        <v>5.7761102207699071E-23</v>
      </c>
      <c r="AA194" s="2">
        <v>746.78053065069503</v>
      </c>
    </row>
    <row r="195" spans="7:27">
      <c r="G195">
        <v>19.399999999999999</v>
      </c>
      <c r="H195" s="2">
        <v>1.7640899999999999E-23</v>
      </c>
      <c r="I195" s="5">
        <f t="shared" si="28"/>
        <v>716.98019839180404</v>
      </c>
      <c r="J195" s="2">
        <f t="shared" si="30"/>
        <v>4.1146951789362209E+19</v>
      </c>
      <c r="K195" s="2">
        <f>J195*H195*1E-27*ARC_BR2_spectra_Lee!D$16</f>
        <v>1.9123054737443659E-19</v>
      </c>
      <c r="L195" s="2">
        <f t="shared" si="31"/>
        <v>713.70943478185507</v>
      </c>
      <c r="N195">
        <v>19.399999999999999</v>
      </c>
      <c r="O195" s="2">
        <v>1.7640899999999999E-23</v>
      </c>
      <c r="P195" s="5">
        <f t="shared" si="29"/>
        <v>716.98019839180404</v>
      </c>
      <c r="Q195" s="2">
        <f t="shared" si="32"/>
        <v>1.5851278342477525E+19</v>
      </c>
      <c r="R195" s="2">
        <f t="shared" si="33"/>
        <v>6.8891450000000006E-23</v>
      </c>
      <c r="S195" s="2">
        <f t="shared" si="34"/>
        <v>713.70943478185507</v>
      </c>
      <c r="U195" s="2">
        <f t="shared" si="36"/>
        <v>9.1445859261490804E-25</v>
      </c>
      <c r="V195" s="2">
        <f t="shared" si="35"/>
        <v>753.48198016910703</v>
      </c>
      <c r="Z195">
        <v>6.8425379281282376E-24</v>
      </c>
      <c r="AA195" s="2">
        <v>753.48198016910703</v>
      </c>
    </row>
    <row r="196" spans="7:27">
      <c r="G196">
        <v>19.5</v>
      </c>
      <c r="H196" s="2">
        <v>2.4973700000000001E-24</v>
      </c>
      <c r="I196" s="5">
        <f t="shared" ref="I196:I250" si="37">(1.4538390774*(G196^2))+(9.1516999036*G196)-7.7296549083</f>
        <v>723.55080239325014</v>
      </c>
      <c r="J196" s="2">
        <f t="shared" si="30"/>
        <v>4.1329848059351343E+19</v>
      </c>
      <c r="K196" s="2">
        <f>J196*H196*1E-27*ARC_BR2_spectra_Lee!D$16</f>
        <v>2.7192276107979991E-20</v>
      </c>
      <c r="L196" s="2">
        <f t="shared" si="31"/>
        <v>720.26550039252709</v>
      </c>
      <c r="N196">
        <v>19.5</v>
      </c>
      <c r="O196" s="2">
        <v>2.4973700000000001E-24</v>
      </c>
      <c r="P196" s="5">
        <f t="shared" ref="P196:P225" si="38">(1.4538390774*(N196^2))+(9.1516999036*N196)-7.7296549083</f>
        <v>723.55080239325014</v>
      </c>
      <c r="Q196" s="2">
        <f t="shared" si="32"/>
        <v>1.592173653092949E+19</v>
      </c>
      <c r="R196" s="2">
        <f t="shared" si="33"/>
        <v>1.0069134999999999E-23</v>
      </c>
      <c r="S196" s="2">
        <f t="shared" si="34"/>
        <v>720.26550039252709</v>
      </c>
      <c r="U196" s="2">
        <f t="shared" si="36"/>
        <v>1.0444464314709246E-25</v>
      </c>
      <c r="V196" s="2">
        <f t="shared" si="35"/>
        <v>760.21250646906719</v>
      </c>
      <c r="Z196">
        <v>7.8150905315193764E-25</v>
      </c>
      <c r="AA196" s="2">
        <v>760.21250646906719</v>
      </c>
    </row>
    <row r="197" spans="7:27">
      <c r="G197">
        <v>19.600000000000001</v>
      </c>
      <c r="H197" s="2">
        <v>3.4087100000000001E-25</v>
      </c>
      <c r="I197" s="5">
        <f t="shared" si="37"/>
        <v>730.15048317624428</v>
      </c>
      <c r="J197" s="2">
        <f t="shared" ref="J197:J250" si="39">(I197-I196)*0.0001*(8.9/58)*0.6807*6.022E+23</f>
        <v>4.1512744329339773E+19</v>
      </c>
      <c r="K197" s="2">
        <f>J197*H197*1E-27*ARC_BR2_spectra_Lee!D$16</f>
        <v>3.7279524278101154E-21</v>
      </c>
      <c r="L197" s="2">
        <f t="shared" ref="L197:L250" si="40">((I197-I196)/2)+I196</f>
        <v>726.85064278474715</v>
      </c>
      <c r="N197">
        <v>19.600000000000001</v>
      </c>
      <c r="O197" s="2">
        <v>3.4087100000000001E-25</v>
      </c>
      <c r="P197" s="5">
        <f t="shared" si="38"/>
        <v>730.15048317624428</v>
      </c>
      <c r="Q197" s="2">
        <f t="shared" ref="Q197:Q225" si="41">(P197-P196)*0.0001*(8.9/58)*0.26223*6.022E+23</f>
        <v>1.599219471938118E+19</v>
      </c>
      <c r="R197" s="2">
        <f t="shared" ref="R197:R225" si="42">((O197-O196)/2)+O196</f>
        <v>1.4191205000000001E-24</v>
      </c>
      <c r="S197" s="2">
        <f t="shared" ref="S197:S225" si="43">((P197-P196)/2)+P196</f>
        <v>726.85064278474715</v>
      </c>
      <c r="U197" s="2">
        <f t="shared" si="36"/>
        <v>1.1501261773531355E-26</v>
      </c>
      <c r="V197" s="2">
        <f t="shared" si="35"/>
        <v>766.97210955057517</v>
      </c>
      <c r="Z197">
        <v>8.6057321700842811E-26</v>
      </c>
      <c r="AA197" s="2">
        <v>766.97210955057517</v>
      </c>
    </row>
    <row r="198" spans="7:27">
      <c r="G198">
        <v>19.7</v>
      </c>
      <c r="H198" s="2">
        <v>4.4858599999999998E-26</v>
      </c>
      <c r="I198" s="5">
        <f t="shared" si="37"/>
        <v>736.77924074078612</v>
      </c>
      <c r="J198" s="2">
        <f t="shared" si="39"/>
        <v>4.1695640599326056E+19</v>
      </c>
      <c r="K198" s="2">
        <f>J198*H198*1E-27*ARC_BR2_spectra_Lee!D$16</f>
        <v>4.9275975246303837E-22</v>
      </c>
      <c r="L198" s="2">
        <f t="shared" si="40"/>
        <v>733.46486195851526</v>
      </c>
      <c r="N198">
        <v>19.7</v>
      </c>
      <c r="O198" s="2">
        <v>4.4858599999999998E-26</v>
      </c>
      <c r="P198" s="5">
        <f t="shared" si="38"/>
        <v>736.77924074078612</v>
      </c>
      <c r="Q198" s="2">
        <f t="shared" si="41"/>
        <v>1.6062652907832046E+19</v>
      </c>
      <c r="R198" s="2">
        <f t="shared" si="42"/>
        <v>1.928648E-25</v>
      </c>
      <c r="S198" s="2">
        <f t="shared" si="43"/>
        <v>733.46486195851526</v>
      </c>
      <c r="U198" s="2">
        <f t="shared" si="36"/>
        <v>1.2210831260008342E-27</v>
      </c>
      <c r="V198" s="2">
        <f t="shared" si="35"/>
        <v>773.76078941363107</v>
      </c>
      <c r="Z198">
        <v>9.136542445690989E-27</v>
      </c>
      <c r="AA198" s="2">
        <v>773.76078941363107</v>
      </c>
    </row>
    <row r="199" spans="7:27">
      <c r="G199">
        <v>19.8</v>
      </c>
      <c r="H199" s="2">
        <v>5.6917799999999997E-27</v>
      </c>
      <c r="I199" s="5">
        <f t="shared" si="37"/>
        <v>743.43707508687623</v>
      </c>
      <c r="J199" s="2">
        <f t="shared" si="39"/>
        <v>4.187853686931592E+19</v>
      </c>
      <c r="K199" s="2">
        <f>J199*H199*1E-27*ARC_BR2_spectra_Lee!D$16</f>
        <v>6.2796937970804554E-23</v>
      </c>
      <c r="L199" s="2">
        <f t="shared" si="40"/>
        <v>740.10815791383118</v>
      </c>
      <c r="N199">
        <v>19.8</v>
      </c>
      <c r="O199" s="2">
        <v>5.6917799999999997E-27</v>
      </c>
      <c r="P199" s="5">
        <f t="shared" si="38"/>
        <v>743.43707508687623</v>
      </c>
      <c r="Q199" s="2">
        <f t="shared" si="41"/>
        <v>1.6133111096284287E+19</v>
      </c>
      <c r="R199" s="2">
        <f t="shared" si="42"/>
        <v>2.527519E-26</v>
      </c>
      <c r="S199" s="2">
        <f t="shared" si="43"/>
        <v>740.10815791383118</v>
      </c>
      <c r="U199" s="2">
        <f t="shared" si="36"/>
        <v>1.2499702700113054E-28</v>
      </c>
      <c r="V199" s="2">
        <f t="shared" si="35"/>
        <v>780.57854605823513</v>
      </c>
      <c r="Z199">
        <v>9.3525588996173345E-28</v>
      </c>
      <c r="AA199" s="2">
        <v>780.57854605823513</v>
      </c>
    </row>
    <row r="200" spans="7:27">
      <c r="G200">
        <v>19.899999999999999</v>
      </c>
      <c r="H200" s="2">
        <v>6.9632899999999999E-28</v>
      </c>
      <c r="I200" s="5">
        <f t="shared" si="37"/>
        <v>750.12398621451393</v>
      </c>
      <c r="J200" s="2">
        <f t="shared" si="39"/>
        <v>4.2061433139301491E+19</v>
      </c>
      <c r="K200" s="2">
        <f>J200*H200*1E-27*ARC_BR2_spectra_Lee!D$16</f>
        <v>7.7160922464007799E-24</v>
      </c>
      <c r="L200" s="2">
        <f t="shared" si="40"/>
        <v>746.78053065069503</v>
      </c>
      <c r="N200">
        <v>19.899999999999999</v>
      </c>
      <c r="O200" s="2">
        <v>6.9632899999999999E-28</v>
      </c>
      <c r="P200" s="5">
        <f t="shared" si="38"/>
        <v>750.12398621451393</v>
      </c>
      <c r="Q200" s="2">
        <f t="shared" si="41"/>
        <v>1.6203569284734876E+19</v>
      </c>
      <c r="R200" s="2">
        <f t="shared" si="42"/>
        <v>3.1940544999999999E-27</v>
      </c>
      <c r="S200" s="2">
        <f t="shared" si="43"/>
        <v>746.78053065069503</v>
      </c>
      <c r="U200" s="2">
        <f t="shared" si="36"/>
        <v>1.2335910990903105E-29</v>
      </c>
      <c r="V200" s="2">
        <f t="shared" si="35"/>
        <v>787.42537948438712</v>
      </c>
      <c r="Z200">
        <v>9.2298767402611491E-29</v>
      </c>
      <c r="AA200" s="2">
        <v>787.42537948438712</v>
      </c>
    </row>
    <row r="201" spans="7:27">
      <c r="G201">
        <v>20</v>
      </c>
      <c r="H201" s="2">
        <v>8.2131899999999998E-29</v>
      </c>
      <c r="I201" s="5">
        <f t="shared" si="37"/>
        <v>756.83997412370013</v>
      </c>
      <c r="J201" s="2">
        <f t="shared" si="39"/>
        <v>4.2244329409292771E+19</v>
      </c>
      <c r="K201" s="2">
        <f>J201*H201*1E-27*ARC_BR2_spectra_Lee!D$16</f>
        <v>9.1406936216490808E-25</v>
      </c>
      <c r="L201" s="2">
        <f t="shared" si="40"/>
        <v>753.48198016910703</v>
      </c>
      <c r="N201">
        <v>20</v>
      </c>
      <c r="O201" s="2">
        <v>8.2131899999999998E-29</v>
      </c>
      <c r="P201" s="5">
        <f t="shared" si="38"/>
        <v>756.83997412370013</v>
      </c>
      <c r="Q201" s="2">
        <f t="shared" si="41"/>
        <v>1.6274027473187668E+19</v>
      </c>
      <c r="R201" s="2">
        <f t="shared" si="42"/>
        <v>3.8923045000000001E-28</v>
      </c>
      <c r="S201" s="2">
        <f t="shared" si="43"/>
        <v>753.48198016910703</v>
      </c>
      <c r="U201" s="2">
        <f t="shared" si="36"/>
        <v>1.1737532207699302E-30</v>
      </c>
      <c r="V201" s="2">
        <f t="shared" si="35"/>
        <v>794.30128969208715</v>
      </c>
      <c r="Z201">
        <v>8.7820352898239778E-30</v>
      </c>
      <c r="AA201" s="2">
        <v>794.30128969208715</v>
      </c>
    </row>
    <row r="202" spans="7:27">
      <c r="G202">
        <v>20.100000000000001</v>
      </c>
      <c r="H202" s="2">
        <v>9.34012E-30</v>
      </c>
      <c r="I202" s="5">
        <f t="shared" si="37"/>
        <v>763.58503881443426</v>
      </c>
      <c r="J202" s="2">
        <f t="shared" si="39"/>
        <v>4.2427225679280488E+19</v>
      </c>
      <c r="K202" s="2">
        <f>J202*H202*1E-27*ARC_BR2_spectra_Lee!D$16</f>
        <v>1.0439890713709246E-25</v>
      </c>
      <c r="L202" s="2">
        <f t="shared" si="40"/>
        <v>760.21250646906719</v>
      </c>
      <c r="N202">
        <v>20.100000000000001</v>
      </c>
      <c r="O202" s="2">
        <v>9.34012E-30</v>
      </c>
      <c r="P202" s="5">
        <f t="shared" si="38"/>
        <v>763.58503881443426</v>
      </c>
      <c r="Q202" s="2">
        <f t="shared" si="41"/>
        <v>1.6344485661639084E+19</v>
      </c>
      <c r="R202" s="2">
        <f t="shared" si="42"/>
        <v>4.5736009999999997E-29</v>
      </c>
      <c r="S202" s="2">
        <f t="shared" si="43"/>
        <v>760.21250646906719</v>
      </c>
      <c r="U202" s="2">
        <f t="shared" si="36"/>
        <v>1.0767651329153595E-31</v>
      </c>
      <c r="V202" s="2">
        <f t="shared" si="35"/>
        <v>801.20627668133511</v>
      </c>
      <c r="Z202">
        <v>8.0562486241864259E-31</v>
      </c>
      <c r="AA202" s="2">
        <v>801.20627668133511</v>
      </c>
    </row>
    <row r="203" spans="7:27">
      <c r="G203">
        <v>20.2</v>
      </c>
      <c r="H203" s="2">
        <v>1.02409E-30</v>
      </c>
      <c r="I203" s="5">
        <f t="shared" si="37"/>
        <v>770.35918028671597</v>
      </c>
      <c r="J203" s="2">
        <f t="shared" si="39"/>
        <v>4.2610121949266051E+19</v>
      </c>
      <c r="K203" s="2">
        <f>J203*H203*1E-27*ARC_BR2_spectra_Lee!D$16</f>
        <v>1.1496079668531356E-26</v>
      </c>
      <c r="L203" s="2">
        <f t="shared" si="40"/>
        <v>766.97210955057517</v>
      </c>
      <c r="N203">
        <v>20.2</v>
      </c>
      <c r="O203" s="2">
        <v>1.02409E-30</v>
      </c>
      <c r="P203" s="5">
        <f t="shared" si="38"/>
        <v>770.35918028671597</v>
      </c>
      <c r="Q203" s="2">
        <f t="shared" si="41"/>
        <v>1.6414943850089671E+19</v>
      </c>
      <c r="R203" s="2">
        <f t="shared" si="42"/>
        <v>5.1821049999999998E-30</v>
      </c>
      <c r="S203" s="2">
        <f t="shared" si="43"/>
        <v>766.97210955057517</v>
      </c>
      <c r="U203" s="2">
        <f t="shared" si="36"/>
        <v>9.5235391973969695E-33</v>
      </c>
      <c r="V203" s="2">
        <f t="shared" si="35"/>
        <v>808.14034045213111</v>
      </c>
      <c r="Z203">
        <v>7.1253060380715708E-32</v>
      </c>
      <c r="AA203" s="2">
        <v>808.14034045213111</v>
      </c>
    </row>
    <row r="204" spans="7:27">
      <c r="G204">
        <v>20.3</v>
      </c>
      <c r="H204" s="2">
        <v>1.0826100000000001E-31</v>
      </c>
      <c r="I204" s="5">
        <f t="shared" si="37"/>
        <v>777.16239854054618</v>
      </c>
      <c r="J204" s="2">
        <f t="shared" si="39"/>
        <v>4.279301821925734E+19</v>
      </c>
      <c r="K204" s="2">
        <f>J204*H204*1E-27*ARC_BR2_spectra_Lee!D$16</f>
        <v>1.2205169505008342E-27</v>
      </c>
      <c r="L204" s="2">
        <f t="shared" si="40"/>
        <v>773.76078941363107</v>
      </c>
      <c r="N204">
        <v>20.3</v>
      </c>
      <c r="O204" s="2">
        <v>1.0826100000000001E-31</v>
      </c>
      <c r="P204" s="5">
        <f t="shared" si="38"/>
        <v>777.16239854054618</v>
      </c>
      <c r="Q204" s="2">
        <f t="shared" si="41"/>
        <v>1.6485402038542463E+19</v>
      </c>
      <c r="R204" s="2">
        <f t="shared" si="42"/>
        <v>5.6617550000000004E-31</v>
      </c>
      <c r="S204" s="2">
        <f t="shared" si="43"/>
        <v>773.76078941363107</v>
      </c>
      <c r="U204" s="2">
        <f t="shared" si="36"/>
        <v>8.1214037085000448E-34</v>
      </c>
      <c r="V204" s="2">
        <f t="shared" si="35"/>
        <v>815.10348100447504</v>
      </c>
      <c r="Z204">
        <v>6.0761614326467555E-33</v>
      </c>
      <c r="AA204" s="2">
        <v>815.10348100447504</v>
      </c>
    </row>
    <row r="205" spans="7:27">
      <c r="G205">
        <v>20.399999999999999</v>
      </c>
      <c r="H205" s="2">
        <v>1.10349E-32</v>
      </c>
      <c r="I205" s="5">
        <f t="shared" si="37"/>
        <v>783.99469357592409</v>
      </c>
      <c r="J205" s="2">
        <f t="shared" si="39"/>
        <v>4.2975914489243623E+19</v>
      </c>
      <c r="K205" s="2">
        <f>J205*H205*1E-27*ARC_BR2_spectra_Lee!D$16</f>
        <v>1.2493737905113055E-28</v>
      </c>
      <c r="L205" s="2">
        <f t="shared" si="40"/>
        <v>780.57854605823513</v>
      </c>
      <c r="N205">
        <v>20.399999999999999</v>
      </c>
      <c r="O205" s="2">
        <v>1.10349E-32</v>
      </c>
      <c r="P205" s="5">
        <f t="shared" si="38"/>
        <v>783.99469357592409</v>
      </c>
      <c r="Q205" s="2">
        <f t="shared" si="41"/>
        <v>1.6555860226993326E+19</v>
      </c>
      <c r="R205" s="2">
        <f t="shared" si="42"/>
        <v>5.9647950000000006E-32</v>
      </c>
      <c r="S205" s="2">
        <f t="shared" si="43"/>
        <v>780.57854605823513</v>
      </c>
      <c r="U205" s="2">
        <f t="shared" si="36"/>
        <v>6.67699027650411E-35</v>
      </c>
      <c r="V205" s="2">
        <f t="shared" si="35"/>
        <v>822.09569833836701</v>
      </c>
      <c r="Z205">
        <v>4.9954170105818513E-34</v>
      </c>
      <c r="AA205" s="2">
        <v>822.09569833836701</v>
      </c>
    </row>
    <row r="206" spans="7:27">
      <c r="G206">
        <v>20.5</v>
      </c>
      <c r="H206" s="2">
        <v>1.0843999999999999E-33</v>
      </c>
      <c r="I206" s="5">
        <f t="shared" si="37"/>
        <v>790.85606539285016</v>
      </c>
      <c r="J206" s="2">
        <f t="shared" si="39"/>
        <v>4.3158810759232766E+19</v>
      </c>
      <c r="K206" s="2">
        <f>J206*H206*1E-27*ARC_BR2_spectra_Lee!D$16</f>
        <v>1.2329851340903105E-29</v>
      </c>
      <c r="L206" s="2">
        <f t="shared" si="40"/>
        <v>787.42537948438712</v>
      </c>
      <c r="N206">
        <v>20.5</v>
      </c>
      <c r="O206" s="2">
        <v>1.0843999999999999E-33</v>
      </c>
      <c r="P206" s="5">
        <f t="shared" si="38"/>
        <v>790.85606539285016</v>
      </c>
      <c r="Q206" s="2">
        <f t="shared" si="41"/>
        <v>1.6626318415445293E+19</v>
      </c>
      <c r="R206" s="2">
        <f t="shared" si="42"/>
        <v>6.0596500000000001E-33</v>
      </c>
      <c r="S206" s="2">
        <f t="shared" si="43"/>
        <v>787.42537948438712</v>
      </c>
      <c r="U206" s="2">
        <f t="shared" si="36"/>
        <v>5.2924749252882814E-36</v>
      </c>
      <c r="V206" s="2">
        <f t="shared" si="35"/>
        <v>829.11699245380714</v>
      </c>
      <c r="Z206">
        <v>3.9595184958494017E-35</v>
      </c>
      <c r="AA206" s="2">
        <v>829.11699245380714</v>
      </c>
    </row>
    <row r="207" spans="7:27">
      <c r="G207">
        <v>20.6</v>
      </c>
      <c r="H207" s="2">
        <v>1.0274300000000001E-34</v>
      </c>
      <c r="I207" s="5">
        <f t="shared" si="37"/>
        <v>797.74651399132415</v>
      </c>
      <c r="J207" s="2">
        <f t="shared" si="39"/>
        <v>4.3341707029220475E+19</v>
      </c>
      <c r="K207" s="2">
        <f>J207*H207*1E-27*ARC_BR2_spectra_Lee!D$16</f>
        <v>1.1731596492699302E-30</v>
      </c>
      <c r="L207" s="2">
        <f t="shared" si="40"/>
        <v>794.30128969208715</v>
      </c>
      <c r="N207">
        <v>20.6</v>
      </c>
      <c r="O207" s="2">
        <v>1.0274300000000001E-34</v>
      </c>
      <c r="P207" s="5">
        <f t="shared" si="38"/>
        <v>797.74651399132415</v>
      </c>
      <c r="Q207" s="2">
        <f t="shared" si="41"/>
        <v>1.6696776603896707E+19</v>
      </c>
      <c r="R207" s="2">
        <f t="shared" si="42"/>
        <v>5.9357149999999997E-34</v>
      </c>
      <c r="S207" s="2">
        <f t="shared" si="43"/>
        <v>794.30128969208715</v>
      </c>
      <c r="U207" s="2">
        <f t="shared" si="36"/>
        <v>4.0446407776966892E-37</v>
      </c>
      <c r="V207" s="2">
        <f t="shared" si="35"/>
        <v>836.16736335079509</v>
      </c>
      <c r="Z207">
        <v>3.025908849049522E-36</v>
      </c>
      <c r="AA207" s="2">
        <v>836.16736335079509</v>
      </c>
    </row>
    <row r="208" spans="7:27">
      <c r="G208">
        <v>20.7</v>
      </c>
      <c r="H208" s="2">
        <v>9.38558E-36</v>
      </c>
      <c r="I208" s="5">
        <f t="shared" si="37"/>
        <v>804.66603937134596</v>
      </c>
      <c r="J208" s="2">
        <f t="shared" si="39"/>
        <v>4.3524603299207487E+19</v>
      </c>
      <c r="K208" s="2">
        <f>J208*H208*1E-27*ARC_BR2_spectra_Lee!D$16</f>
        <v>1.0762044900153596E-31</v>
      </c>
      <c r="L208" s="2">
        <f t="shared" si="40"/>
        <v>801.20627668133511</v>
      </c>
      <c r="N208">
        <v>20.7</v>
      </c>
      <c r="O208" s="2">
        <v>9.38558E-36</v>
      </c>
      <c r="P208" s="5">
        <f t="shared" si="38"/>
        <v>804.66603937134596</v>
      </c>
      <c r="Q208" s="2">
        <f t="shared" si="41"/>
        <v>1.6767234792347847E+19</v>
      </c>
      <c r="R208" s="2">
        <f t="shared" si="42"/>
        <v>5.6064289999999997E-35</v>
      </c>
      <c r="S208" s="2">
        <f t="shared" si="43"/>
        <v>801.20627668133511</v>
      </c>
      <c r="U208" s="2">
        <f t="shared" si="36"/>
        <v>2.9818588551179993E-38</v>
      </c>
      <c r="V208" s="2">
        <f t="shared" si="35"/>
        <v>843.24681102933118</v>
      </c>
      <c r="Z208">
        <v>2.2307719089389761E-37</v>
      </c>
      <c r="AA208" s="2">
        <v>843.24681102933118</v>
      </c>
    </row>
    <row r="209" spans="7:27">
      <c r="G209">
        <v>20.8</v>
      </c>
      <c r="H209" s="2">
        <v>8.2662900000000006E-37</v>
      </c>
      <c r="I209" s="5">
        <f t="shared" si="37"/>
        <v>811.61464153291615</v>
      </c>
      <c r="J209" s="2">
        <f t="shared" si="39"/>
        <v>4.3707499569198055E+19</v>
      </c>
      <c r="K209" s="2">
        <f>J209*H209*1E-27*ARC_BR2_spectra_Lee!D$16</f>
        <v>9.51843309289697E-33</v>
      </c>
      <c r="L209" s="2">
        <f t="shared" si="40"/>
        <v>808.14034045213111</v>
      </c>
      <c r="N209">
        <v>20.8</v>
      </c>
      <c r="O209" s="2">
        <v>8.2662900000000006E-37</v>
      </c>
      <c r="P209" s="5">
        <f t="shared" si="38"/>
        <v>811.61464153291615</v>
      </c>
      <c r="Q209" s="2">
        <f t="shared" si="41"/>
        <v>1.6837692980800362E+19</v>
      </c>
      <c r="R209" s="2">
        <f t="shared" si="42"/>
        <v>5.1061045E-36</v>
      </c>
      <c r="S209" s="2">
        <f t="shared" si="43"/>
        <v>808.14034045213111</v>
      </c>
      <c r="U209" s="2">
        <f t="shared" si="36"/>
        <v>2.1020309038031953E-39</v>
      </c>
      <c r="V209" s="2">
        <f t="shared" si="35"/>
        <v>850.3553354894151</v>
      </c>
      <c r="Z209">
        <v>1.5725223017469632E-38</v>
      </c>
      <c r="AA209" s="2">
        <v>850.3553354894151</v>
      </c>
    </row>
    <row r="210" spans="7:27">
      <c r="G210">
        <v>20.9</v>
      </c>
      <c r="H210" s="2">
        <v>7.0197700000000001E-38</v>
      </c>
      <c r="I210" s="5">
        <f t="shared" si="37"/>
        <v>818.59232047603393</v>
      </c>
      <c r="J210" s="2">
        <f t="shared" si="39"/>
        <v>4.3890395839183618E+19</v>
      </c>
      <c r="K210" s="2">
        <f>J210*H210*1E-27*ARC_BR2_spectra_Lee!D$16</f>
        <v>8.1169195750000451E-34</v>
      </c>
      <c r="L210" s="2">
        <f t="shared" si="40"/>
        <v>815.10348100447504</v>
      </c>
      <c r="N210">
        <v>20.9</v>
      </c>
      <c r="O210" s="2">
        <v>7.0197700000000001E-38</v>
      </c>
      <c r="P210" s="5">
        <f t="shared" si="38"/>
        <v>818.59232047603393</v>
      </c>
      <c r="Q210" s="2">
        <f t="shared" si="41"/>
        <v>1.6908151169250949E+19</v>
      </c>
      <c r="R210" s="2">
        <f t="shared" si="42"/>
        <v>4.4841335000000003E-37</v>
      </c>
      <c r="S210" s="2">
        <f t="shared" si="43"/>
        <v>815.10348100447504</v>
      </c>
      <c r="U210" s="2">
        <f t="shared" si="36"/>
        <v>1.4956974840158513E-40</v>
      </c>
      <c r="V210" s="2">
        <f t="shared" si="35"/>
        <v>857.49293673104705</v>
      </c>
      <c r="Z210">
        <v>1.118935503720492E-39</v>
      </c>
      <c r="AA210" s="2">
        <v>857.49293673104705</v>
      </c>
    </row>
    <row r="211" spans="7:27">
      <c r="G211">
        <v>21</v>
      </c>
      <c r="H211" s="2">
        <v>5.7472399999999999E-39</v>
      </c>
      <c r="I211" s="5">
        <f t="shared" si="37"/>
        <v>825.5990762007001</v>
      </c>
      <c r="J211" s="2">
        <f t="shared" si="39"/>
        <v>4.4073292109174194E+19</v>
      </c>
      <c r="K211" s="2">
        <f>J211*H211*1E-27*ARC_BR2_spectra_Lee!D$16</f>
        <v>6.6731930295041099E-35</v>
      </c>
      <c r="L211" s="2">
        <f t="shared" si="40"/>
        <v>822.09569833836701</v>
      </c>
      <c r="N211">
        <v>21</v>
      </c>
      <c r="O211" s="2">
        <v>5.7472399999999999E-39</v>
      </c>
      <c r="P211" s="5">
        <f t="shared" si="38"/>
        <v>825.5990762007001</v>
      </c>
      <c r="Q211" s="2">
        <f t="shared" si="41"/>
        <v>1.6978609357703469E+19</v>
      </c>
      <c r="R211" s="2">
        <f t="shared" si="42"/>
        <v>3.7972469999999998E-38</v>
      </c>
      <c r="S211" s="2">
        <f t="shared" si="43"/>
        <v>822.09569833836701</v>
      </c>
      <c r="U211" s="2">
        <f t="shared" si="36"/>
        <v>6.3058500000000001E-45</v>
      </c>
      <c r="V211" s="2">
        <f t="shared" si="35"/>
        <v>864.65961475422705</v>
      </c>
      <c r="Z211">
        <v>0</v>
      </c>
      <c r="AA211" s="2">
        <v>864.65961475422705</v>
      </c>
    </row>
    <row r="212" spans="7:27">
      <c r="G212">
        <v>21.1</v>
      </c>
      <c r="H212" s="2">
        <v>4.53661E-40</v>
      </c>
      <c r="I212" s="5">
        <f t="shared" si="37"/>
        <v>832.63490870691408</v>
      </c>
      <c r="J212" s="2">
        <f t="shared" si="39"/>
        <v>4.4256188379161199E+19</v>
      </c>
      <c r="K212" s="2">
        <f>J212*H212*1E-27*ARC_BR2_spectra_Lee!D$16</f>
        <v>5.289374474788281E-36</v>
      </c>
      <c r="L212" s="2">
        <f t="shared" si="40"/>
        <v>829.11699245380714</v>
      </c>
      <c r="N212">
        <v>21.1</v>
      </c>
      <c r="O212" s="2">
        <v>4.53661E-40</v>
      </c>
      <c r="P212" s="5">
        <f t="shared" si="38"/>
        <v>832.63490870691408</v>
      </c>
      <c r="Q212" s="2">
        <f t="shared" si="41"/>
        <v>1.7049067546154609E+19</v>
      </c>
      <c r="R212" s="2">
        <f t="shared" si="42"/>
        <v>3.1004505000000003E-39</v>
      </c>
      <c r="S212" s="2">
        <f t="shared" si="43"/>
        <v>829.11699245380714</v>
      </c>
      <c r="U212" s="2"/>
      <c r="V212" s="2"/>
      <c r="Z212">
        <v>0</v>
      </c>
      <c r="AA212" s="2">
        <v>871.85536955895509</v>
      </c>
    </row>
    <row r="213" spans="7:27">
      <c r="G213">
        <v>21.2</v>
      </c>
      <c r="H213" s="2">
        <v>3.4526599999999998E-41</v>
      </c>
      <c r="I213" s="5">
        <f t="shared" si="37"/>
        <v>839.6998179946761</v>
      </c>
      <c r="J213" s="2">
        <f t="shared" si="39"/>
        <v>4.443908464914962E+19</v>
      </c>
      <c r="K213" s="2">
        <f>J213*H213*1E-27*ARC_BR2_spectra_Lee!D$16</f>
        <v>4.0421998396966894E-37</v>
      </c>
      <c r="L213" s="2">
        <f t="shared" si="40"/>
        <v>836.16736335079509</v>
      </c>
      <c r="N213">
        <v>21.2</v>
      </c>
      <c r="O213" s="2">
        <v>3.4526599999999998E-41</v>
      </c>
      <c r="P213" s="5">
        <f t="shared" si="38"/>
        <v>839.6998179946761</v>
      </c>
      <c r="Q213" s="2">
        <f t="shared" si="41"/>
        <v>1.7119525734606297E+19</v>
      </c>
      <c r="R213" s="2">
        <f t="shared" si="42"/>
        <v>2.4409380000000002E-40</v>
      </c>
      <c r="S213" s="2">
        <f t="shared" si="43"/>
        <v>836.16736335079509</v>
      </c>
      <c r="U213" s="2"/>
      <c r="V213" s="2"/>
      <c r="Z213">
        <v>0</v>
      </c>
      <c r="AA213" s="2">
        <v>879.08020114523117</v>
      </c>
    </row>
    <row r="214" spans="7:27">
      <c r="G214">
        <v>21.3</v>
      </c>
      <c r="H214" s="2">
        <v>2.5349499999999999E-42</v>
      </c>
      <c r="I214" s="5">
        <f t="shared" si="37"/>
        <v>846.79380406398616</v>
      </c>
      <c r="J214" s="2">
        <f t="shared" si="39"/>
        <v>4.462198091913805E+19</v>
      </c>
      <c r="K214" s="2">
        <f>J214*H214*1E-27*ARC_BR2_spectra_Lee!D$16</f>
        <v>2.9800057776179993E-38</v>
      </c>
      <c r="L214" s="2">
        <f t="shared" si="40"/>
        <v>843.24681102933118</v>
      </c>
      <c r="N214">
        <v>21.3</v>
      </c>
      <c r="O214" s="2">
        <v>2.5349499999999999E-42</v>
      </c>
      <c r="P214" s="5">
        <f t="shared" si="38"/>
        <v>846.79380406398616</v>
      </c>
      <c r="Q214" s="2">
        <f t="shared" si="41"/>
        <v>1.7189983923057988E+19</v>
      </c>
      <c r="R214" s="2">
        <f t="shared" si="42"/>
        <v>1.8530774999999999E-41</v>
      </c>
      <c r="S214" s="2">
        <f t="shared" si="43"/>
        <v>843.24681102933118</v>
      </c>
      <c r="U214" s="2"/>
      <c r="V214" s="2"/>
      <c r="Z214">
        <v>0</v>
      </c>
      <c r="AA214" s="2">
        <v>886.33410951305518</v>
      </c>
    </row>
    <row r="215" spans="7:27">
      <c r="G215">
        <v>21.4</v>
      </c>
      <c r="H215" s="2">
        <v>1.77965E-43</v>
      </c>
      <c r="I215" s="5">
        <f t="shared" si="37"/>
        <v>853.91686691484404</v>
      </c>
      <c r="J215" s="2">
        <f t="shared" si="39"/>
        <v>4.4804877189125054E+19</v>
      </c>
      <c r="K215" s="2">
        <f>J215*H215*1E-27*ARC_BR2_spectra_Lee!D$16</f>
        <v>2.1006744463031954E-39</v>
      </c>
      <c r="L215" s="2">
        <f t="shared" si="40"/>
        <v>850.3553354894151</v>
      </c>
      <c r="N215">
        <v>21.4</v>
      </c>
      <c r="O215" s="2">
        <v>1.77965E-43</v>
      </c>
      <c r="P215" s="5">
        <f t="shared" si="38"/>
        <v>853.91686691484404</v>
      </c>
      <c r="Q215" s="2">
        <f t="shared" si="41"/>
        <v>1.7260442111509127E+19</v>
      </c>
      <c r="R215" s="2">
        <f t="shared" si="42"/>
        <v>1.3564574999999999E-42</v>
      </c>
      <c r="S215" s="2">
        <f t="shared" si="43"/>
        <v>850.3553354894151</v>
      </c>
      <c r="U215" s="2"/>
      <c r="V215" s="2"/>
      <c r="Z215">
        <v>0</v>
      </c>
      <c r="AA215" s="2">
        <v>893.61709466242701</v>
      </c>
    </row>
    <row r="216" spans="7:27">
      <c r="G216">
        <v>21.5</v>
      </c>
      <c r="H216" s="2">
        <v>1.26117E-44</v>
      </c>
      <c r="I216" s="5">
        <f t="shared" si="37"/>
        <v>861.06900654725007</v>
      </c>
      <c r="J216" s="2">
        <f t="shared" si="39"/>
        <v>4.4987773459114197E+19</v>
      </c>
      <c r="K216" s="2">
        <f>J216*H216*1E-27*ARC_BR2_spectra_Lee!D$16</f>
        <v>1.4947446005158513E-40</v>
      </c>
      <c r="L216" s="2">
        <f t="shared" si="40"/>
        <v>857.49293673104705</v>
      </c>
      <c r="N216">
        <v>21.5</v>
      </c>
      <c r="O216" s="2">
        <v>1.26117E-44</v>
      </c>
      <c r="P216" s="5">
        <f t="shared" si="38"/>
        <v>861.06900654725007</v>
      </c>
      <c r="Q216" s="2">
        <f t="shared" si="41"/>
        <v>1.7330900299961094E+19</v>
      </c>
      <c r="R216" s="2">
        <f t="shared" si="42"/>
        <v>9.5288350000000012E-44</v>
      </c>
      <c r="S216" s="2">
        <f t="shared" si="43"/>
        <v>857.49293673104705</v>
      </c>
      <c r="U216" s="2"/>
      <c r="V216" s="2"/>
      <c r="Z216">
        <v>0</v>
      </c>
      <c r="AA216" s="2">
        <v>900.92915659334722</v>
      </c>
    </row>
    <row r="217" spans="7:27">
      <c r="G217">
        <v>21.6</v>
      </c>
      <c r="H217" s="2">
        <v>0</v>
      </c>
      <c r="I217" s="5">
        <f t="shared" si="37"/>
        <v>868.25022296120414</v>
      </c>
      <c r="J217" s="2">
        <f t="shared" si="39"/>
        <v>4.5170669729102619E+19</v>
      </c>
      <c r="K217" s="2">
        <f>J217*H217*1E-27*ARC_BR2_spectra_Lee!D$16</f>
        <v>0</v>
      </c>
      <c r="L217" s="2">
        <f t="shared" si="40"/>
        <v>864.65961475422705</v>
      </c>
      <c r="N217">
        <v>21.6</v>
      </c>
      <c r="O217" s="2">
        <v>0</v>
      </c>
      <c r="P217" s="5">
        <f t="shared" si="38"/>
        <v>868.25022296120414</v>
      </c>
      <c r="Q217" s="2">
        <f t="shared" si="41"/>
        <v>1.7401358488412783E+19</v>
      </c>
      <c r="R217" s="2">
        <f t="shared" si="42"/>
        <v>6.3058500000000001E-45</v>
      </c>
      <c r="S217" s="2">
        <f t="shared" si="43"/>
        <v>864.65961475422705</v>
      </c>
      <c r="U217" s="2"/>
      <c r="V217" s="2"/>
      <c r="Z217">
        <v>0</v>
      </c>
      <c r="AA217" s="2">
        <v>908.27029530581513</v>
      </c>
    </row>
    <row r="218" spans="7:27">
      <c r="G218">
        <v>21.7</v>
      </c>
      <c r="H218" s="2">
        <v>0</v>
      </c>
      <c r="I218" s="5">
        <f t="shared" si="37"/>
        <v>875.46051615670615</v>
      </c>
      <c r="J218" s="2">
        <f t="shared" si="39"/>
        <v>4.5353565999090336E+19</v>
      </c>
      <c r="K218" s="2">
        <f>J218*H218*1E-27*ARC_BR2_spectra_Lee!D$16</f>
        <v>0</v>
      </c>
      <c r="L218" s="2">
        <f t="shared" si="40"/>
        <v>871.85536955895509</v>
      </c>
      <c r="N218">
        <v>21.7</v>
      </c>
      <c r="O218" s="2">
        <v>0</v>
      </c>
      <c r="P218" s="5">
        <f t="shared" si="38"/>
        <v>875.46051615670615</v>
      </c>
      <c r="Q218" s="2">
        <f t="shared" si="41"/>
        <v>1.7471816676864199E+19</v>
      </c>
      <c r="R218" s="2">
        <f t="shared" si="42"/>
        <v>0</v>
      </c>
      <c r="S218" s="2">
        <f t="shared" si="43"/>
        <v>871.85536955895509</v>
      </c>
      <c r="U218" s="2"/>
      <c r="V218" s="2"/>
      <c r="Z218">
        <v>0</v>
      </c>
      <c r="AA218" s="2">
        <v>915.64051079983119</v>
      </c>
    </row>
    <row r="219" spans="7:27">
      <c r="G219">
        <v>21.8</v>
      </c>
      <c r="H219" s="2">
        <v>0</v>
      </c>
      <c r="I219" s="5">
        <f t="shared" si="37"/>
        <v>882.69988613375619</v>
      </c>
      <c r="J219" s="2">
        <f t="shared" si="39"/>
        <v>4.5536462269078766E+19</v>
      </c>
      <c r="K219" s="2">
        <f>J219*H219*1E-27*ARC_BR2_spectra_Lee!D$16</f>
        <v>0</v>
      </c>
      <c r="L219" s="2">
        <f t="shared" si="40"/>
        <v>879.08020114523117</v>
      </c>
      <c r="N219">
        <v>21.8</v>
      </c>
      <c r="O219" s="2">
        <v>0</v>
      </c>
      <c r="P219" s="5">
        <f t="shared" si="38"/>
        <v>882.69988613375619</v>
      </c>
      <c r="Q219" s="2">
        <f t="shared" si="41"/>
        <v>1.7542274865315889E+19</v>
      </c>
      <c r="R219" s="2">
        <f t="shared" si="42"/>
        <v>0</v>
      </c>
      <c r="S219" s="2">
        <f t="shared" si="43"/>
        <v>879.08020114523117</v>
      </c>
      <c r="U219" s="2"/>
      <c r="V219" s="2"/>
      <c r="Z219">
        <v>0</v>
      </c>
      <c r="AA219" s="2">
        <v>923.03980307539518</v>
      </c>
    </row>
    <row r="220" spans="7:27">
      <c r="G220">
        <v>21.9</v>
      </c>
      <c r="H220" s="2">
        <v>0</v>
      </c>
      <c r="I220" s="5">
        <f t="shared" si="37"/>
        <v>889.96833289235406</v>
      </c>
      <c r="J220" s="2">
        <f t="shared" si="39"/>
        <v>4.5719358539065762E+19</v>
      </c>
      <c r="K220" s="2">
        <f>J220*H220*1E-27*ARC_BR2_spectra_Lee!D$16</f>
        <v>0</v>
      </c>
      <c r="L220" s="2">
        <f t="shared" si="40"/>
        <v>886.33410951305518</v>
      </c>
      <c r="N220">
        <v>21.9</v>
      </c>
      <c r="O220" s="2">
        <v>0</v>
      </c>
      <c r="P220" s="5">
        <f t="shared" si="38"/>
        <v>889.96833289235406</v>
      </c>
      <c r="Q220" s="2">
        <f t="shared" si="41"/>
        <v>1.7612733053767027E+19</v>
      </c>
      <c r="R220" s="2">
        <f t="shared" si="42"/>
        <v>0</v>
      </c>
      <c r="S220" s="2">
        <f t="shared" si="43"/>
        <v>886.33410951305518</v>
      </c>
      <c r="Z220">
        <v>5.7060420074929453E-14</v>
      </c>
      <c r="AA220" s="2">
        <v>930.46817213250711</v>
      </c>
    </row>
    <row r="221" spans="7:27">
      <c r="G221">
        <v>22</v>
      </c>
      <c r="H221" s="2">
        <v>0</v>
      </c>
      <c r="I221" s="5">
        <f t="shared" si="37"/>
        <v>897.26585643250007</v>
      </c>
      <c r="J221" s="2">
        <f t="shared" si="39"/>
        <v>4.5902254809054896E+19</v>
      </c>
      <c r="K221" s="2">
        <f>J221*H221*1E-27*ARC_BR2_spectra_Lee!D$16</f>
        <v>0</v>
      </c>
      <c r="L221" s="2">
        <f t="shared" si="40"/>
        <v>893.61709466242701</v>
      </c>
      <c r="N221">
        <v>22</v>
      </c>
      <c r="O221" s="2">
        <v>0</v>
      </c>
      <c r="P221" s="5">
        <f t="shared" si="38"/>
        <v>897.26585643250007</v>
      </c>
      <c r="Q221" s="2">
        <f t="shared" si="41"/>
        <v>1.7683191242218992E+19</v>
      </c>
      <c r="R221" s="2">
        <f t="shared" si="42"/>
        <v>0</v>
      </c>
      <c r="S221" s="2">
        <f t="shared" si="43"/>
        <v>893.61709466242701</v>
      </c>
      <c r="Z221">
        <v>1.4839154382759518E-14</v>
      </c>
      <c r="AA221" s="2">
        <v>937.92561797116718</v>
      </c>
    </row>
    <row r="222" spans="7:27">
      <c r="G222">
        <v>22.1</v>
      </c>
      <c r="H222" s="2">
        <v>0</v>
      </c>
      <c r="I222" s="5">
        <f t="shared" si="37"/>
        <v>904.59245675419425</v>
      </c>
      <c r="J222" s="2">
        <f t="shared" si="39"/>
        <v>4.6085151079044047E+19</v>
      </c>
      <c r="K222" s="2">
        <f>J222*H222*1E-27*ARC_BR2_spectra_Lee!D$16</f>
        <v>0</v>
      </c>
      <c r="L222" s="2">
        <f t="shared" si="40"/>
        <v>900.92915659334722</v>
      </c>
      <c r="N222">
        <v>22.1</v>
      </c>
      <c r="O222" s="2">
        <v>0</v>
      </c>
      <c r="P222" s="5">
        <f t="shared" si="38"/>
        <v>904.59245675419425</v>
      </c>
      <c r="Q222" s="2">
        <f t="shared" si="41"/>
        <v>1.7753649430670961E+19</v>
      </c>
      <c r="R222" s="2">
        <f t="shared" si="42"/>
        <v>0</v>
      </c>
      <c r="S222" s="2">
        <f t="shared" si="43"/>
        <v>900.92915659334722</v>
      </c>
      <c r="Z222">
        <v>3.7730904223881398E-15</v>
      </c>
      <c r="AA222" s="2">
        <v>945.41214059137519</v>
      </c>
    </row>
    <row r="223" spans="7:27">
      <c r="G223">
        <v>22.2</v>
      </c>
      <c r="H223" s="2">
        <v>0</v>
      </c>
      <c r="I223" s="5">
        <f t="shared" si="37"/>
        <v>911.94813385743612</v>
      </c>
      <c r="J223" s="2">
        <f t="shared" si="39"/>
        <v>4.626804734903033E+19</v>
      </c>
      <c r="K223" s="2">
        <f>J223*H223*1E-27*ARC_BR2_spectra_Lee!D$16</f>
        <v>0</v>
      </c>
      <c r="L223" s="2">
        <f t="shared" si="40"/>
        <v>908.27029530581513</v>
      </c>
      <c r="N223">
        <v>22.2</v>
      </c>
      <c r="O223" s="2">
        <v>0</v>
      </c>
      <c r="P223" s="5">
        <f t="shared" si="38"/>
        <v>911.94813385743612</v>
      </c>
      <c r="Q223" s="2">
        <f t="shared" si="41"/>
        <v>1.7824107619121822E+19</v>
      </c>
      <c r="R223" s="2">
        <f t="shared" si="42"/>
        <v>0</v>
      </c>
      <c r="S223" s="2">
        <f t="shared" si="43"/>
        <v>908.27029530581513</v>
      </c>
      <c r="Z223">
        <v>9.3800597309572268E-16</v>
      </c>
      <c r="AA223" s="2">
        <v>952.92773999313113</v>
      </c>
    </row>
    <row r="224" spans="7:27">
      <c r="G224">
        <v>22.3</v>
      </c>
      <c r="H224" s="2">
        <v>0</v>
      </c>
      <c r="I224" s="5">
        <f t="shared" si="37"/>
        <v>919.33288774222626</v>
      </c>
      <c r="J224" s="2">
        <f t="shared" si="39"/>
        <v>4.6450943619020194E+19</v>
      </c>
      <c r="K224" s="2">
        <f>J224*H224*1E-27*ARC_BR2_spectra_Lee!D$16</f>
        <v>0</v>
      </c>
      <c r="L224" s="2">
        <f t="shared" si="40"/>
        <v>915.64051079983119</v>
      </c>
      <c r="N224">
        <v>22.3</v>
      </c>
      <c r="O224" s="2">
        <v>0</v>
      </c>
      <c r="P224" s="5">
        <f t="shared" si="38"/>
        <v>919.33288774222626</v>
      </c>
      <c r="Q224" s="2">
        <f t="shared" si="41"/>
        <v>1.7894565807574065E+19</v>
      </c>
      <c r="R224" s="2">
        <f t="shared" si="42"/>
        <v>0</v>
      </c>
      <c r="S224" s="2">
        <f t="shared" si="43"/>
        <v>915.64051079983119</v>
      </c>
      <c r="Z224">
        <v>2.2798636547894344E-16</v>
      </c>
      <c r="AA224" s="2">
        <v>960.4724161764351</v>
      </c>
    </row>
    <row r="225" spans="7:27">
      <c r="G225">
        <v>22.4</v>
      </c>
      <c r="H225" s="2">
        <v>0</v>
      </c>
      <c r="I225" s="5">
        <f t="shared" si="37"/>
        <v>926.74671840856399</v>
      </c>
      <c r="J225" s="2">
        <f t="shared" si="39"/>
        <v>4.6633839889005756E+19</v>
      </c>
      <c r="K225" s="2">
        <f>J225*H225*1E-27*ARC_BR2_spectra_Lee!D$16</f>
        <v>0</v>
      </c>
      <c r="L225" s="2">
        <f t="shared" si="40"/>
        <v>923.03980307539518</v>
      </c>
      <c r="N225">
        <v>22.4</v>
      </c>
      <c r="O225" s="2">
        <v>0</v>
      </c>
      <c r="P225" s="5">
        <f t="shared" si="38"/>
        <v>926.74671840856399</v>
      </c>
      <c r="Q225" s="2">
        <f t="shared" si="41"/>
        <v>1.7965023996024654E+19</v>
      </c>
      <c r="R225" s="2">
        <f t="shared" si="42"/>
        <v>0</v>
      </c>
      <c r="S225" s="2">
        <f t="shared" si="43"/>
        <v>923.03980307539518</v>
      </c>
      <c r="Z225">
        <v>5.4177752469245633E-17</v>
      </c>
      <c r="AA225" s="2">
        <v>968.04616914128712</v>
      </c>
    </row>
    <row r="226" spans="7:27">
      <c r="G226">
        <v>22.5</v>
      </c>
      <c r="H226" s="2">
        <v>6.1801200000000002E-19</v>
      </c>
      <c r="I226" s="5">
        <f t="shared" si="37"/>
        <v>934.18962585645011</v>
      </c>
      <c r="J226" s="2">
        <f t="shared" si="39"/>
        <v>4.6816736158996324E+19</v>
      </c>
      <c r="K226" s="2">
        <f>J226*H226*1E-27*ARC_BR2_spectra_Lee!D$16</f>
        <v>7.622490708943718E-15</v>
      </c>
      <c r="L226" s="2">
        <f t="shared" si="40"/>
        <v>930.46817213250711</v>
      </c>
      <c r="Z226">
        <v>1.2587434142620836E-17</v>
      </c>
      <c r="AA226" s="2">
        <v>975.64899888768718</v>
      </c>
    </row>
    <row r="227" spans="7:27">
      <c r="G227">
        <v>22.6</v>
      </c>
      <c r="H227" s="2">
        <v>1.60095E-19</v>
      </c>
      <c r="I227" s="5">
        <f t="shared" si="37"/>
        <v>941.66161008588426</v>
      </c>
      <c r="J227" s="2">
        <f t="shared" si="39"/>
        <v>4.6999632428984762E+19</v>
      </c>
      <c r="K227" s="2">
        <f>J227*H227*1E-27*ARC_BR2_spectra_Lee!D$16</f>
        <v>1.9823078109595515E-15</v>
      </c>
      <c r="L227" s="2">
        <f t="shared" si="40"/>
        <v>937.92561797116718</v>
      </c>
      <c r="Z227">
        <v>2.8594169948717317E-18</v>
      </c>
      <c r="AA227" s="2">
        <v>983.28090541563517</v>
      </c>
    </row>
    <row r="228" spans="7:27">
      <c r="G228">
        <v>22.7</v>
      </c>
      <c r="H228" s="2">
        <v>4.0548900000000001E-20</v>
      </c>
      <c r="I228" s="5">
        <f t="shared" si="37"/>
        <v>949.16267109686601</v>
      </c>
      <c r="J228" s="2">
        <f t="shared" si="39"/>
        <v>4.7182528698970325E+19</v>
      </c>
      <c r="K228" s="2">
        <f>J228*H228*1E-27*ARC_BR2_spectra_Lee!D$16</f>
        <v>5.0403320990085926E-16</v>
      </c>
      <c r="L228" s="2">
        <f t="shared" si="40"/>
        <v>945.41214059137519</v>
      </c>
      <c r="Z228">
        <v>6.3505251738225998E-19</v>
      </c>
      <c r="AA228" s="2">
        <v>990.94188872513109</v>
      </c>
    </row>
    <row r="229" spans="7:27">
      <c r="G229">
        <v>22.8</v>
      </c>
      <c r="H229" s="2">
        <v>1.00417E-20</v>
      </c>
      <c r="I229" s="5">
        <f t="shared" si="37"/>
        <v>956.69280888939613</v>
      </c>
      <c r="J229" s="2">
        <f t="shared" si="39"/>
        <v>4.7365424968960901E+19</v>
      </c>
      <c r="K229" s="2">
        <f>J229*H229*1E-27*ARC_BR2_spectra_Lee!D$16</f>
        <v>1.2530475249685929E-16</v>
      </c>
      <c r="L229" s="2">
        <f t="shared" si="40"/>
        <v>952.92773999313113</v>
      </c>
      <c r="Z229">
        <v>1.3789501690228467E-19</v>
      </c>
      <c r="AA229" s="2">
        <v>998.63194881617505</v>
      </c>
    </row>
    <row r="230" spans="7:27">
      <c r="G230">
        <v>22.9</v>
      </c>
      <c r="H230" s="2">
        <v>2.4312899999999999E-21</v>
      </c>
      <c r="I230" s="5">
        <f t="shared" si="37"/>
        <v>964.25202346347407</v>
      </c>
      <c r="J230" s="2">
        <f t="shared" si="39"/>
        <v>4.7548321238947897E+19</v>
      </c>
      <c r="K230" s="2">
        <f>J230*H230*1E-27*ARC_BR2_spectra_Lee!D$16</f>
        <v>3.0455856272124393E-17</v>
      </c>
      <c r="L230" s="2">
        <f t="shared" si="40"/>
        <v>960.4724161764351</v>
      </c>
      <c r="Z230">
        <v>2.9274662576360574E-20</v>
      </c>
      <c r="AA230" s="2">
        <v>1006.3510856887671</v>
      </c>
    </row>
    <row r="231" spans="7:27">
      <c r="G231">
        <v>23</v>
      </c>
      <c r="H231" s="2">
        <v>5.7554799999999999E-22</v>
      </c>
      <c r="I231" s="5">
        <f t="shared" si="37"/>
        <v>971.84031481910017</v>
      </c>
      <c r="J231" s="2">
        <f t="shared" si="39"/>
        <v>4.773121750893704E+19</v>
      </c>
      <c r="K231" s="2">
        <f>J231*H231*1E-27*ARC_BR2_spectra_Lee!D$16</f>
        <v>7.2374057934726465E-18</v>
      </c>
      <c r="L231" s="2">
        <f t="shared" si="40"/>
        <v>968.04616914128712</v>
      </c>
      <c r="Z231">
        <v>6.0763278720560936E-21</v>
      </c>
      <c r="AA231" s="2">
        <v>1014.0992993429071</v>
      </c>
    </row>
    <row r="232" spans="7:27">
      <c r="G232">
        <v>23.1</v>
      </c>
      <c r="H232" s="2">
        <v>1.3321000000000001E-22</v>
      </c>
      <c r="I232" s="5">
        <f t="shared" si="37"/>
        <v>979.4576829562742</v>
      </c>
      <c r="J232" s="2">
        <f t="shared" si="39"/>
        <v>4.7914113778924757E+19</v>
      </c>
      <c r="K232" s="2">
        <f>J232*H232*1E-27*ARC_BR2_spectra_Lee!D$16</f>
        <v>1.6815088230260785E-18</v>
      </c>
      <c r="L232" s="2">
        <f t="shared" si="40"/>
        <v>975.64899888768718</v>
      </c>
      <c r="Z232">
        <v>1.2331446839183542E-21</v>
      </c>
      <c r="AA232" s="2">
        <v>1021.876589778595</v>
      </c>
    </row>
    <row r="233" spans="7:27">
      <c r="G233">
        <v>23.2</v>
      </c>
      <c r="H233" s="2">
        <v>3.0145499999999999E-23</v>
      </c>
      <c r="I233" s="5">
        <f t="shared" si="37"/>
        <v>987.10412787499615</v>
      </c>
      <c r="J233" s="2">
        <f t="shared" si="39"/>
        <v>4.8097010048912466E+19</v>
      </c>
      <c r="K233" s="2">
        <f>J233*H233*1E-27*ARC_BR2_spectra_Lee!D$16</f>
        <v>3.8197895227171593E-19</v>
      </c>
      <c r="L233" s="2">
        <f t="shared" si="40"/>
        <v>983.28090541563517</v>
      </c>
      <c r="Z233">
        <v>2.446659063728267E-22</v>
      </c>
      <c r="AA233" s="2">
        <v>1029.6829569958309</v>
      </c>
    </row>
    <row r="234" spans="7:27">
      <c r="G234">
        <v>23.3</v>
      </c>
      <c r="H234" s="2">
        <v>6.6697000000000007E-24</v>
      </c>
      <c r="I234" s="5">
        <f t="shared" si="37"/>
        <v>994.77964957526615</v>
      </c>
      <c r="J234" s="2">
        <f t="shared" si="39"/>
        <v>4.8279906318900896E+19</v>
      </c>
      <c r="K234" s="2">
        <f>J234*H234*1E-27*ARC_BR2_spectra_Lee!D$16</f>
        <v>8.4834319605095892E-20</v>
      </c>
      <c r="L234" s="2">
        <f t="shared" si="40"/>
        <v>990.94188872513109</v>
      </c>
      <c r="Z234">
        <v>4.7461420776826684E-23</v>
      </c>
      <c r="AA234" s="2">
        <v>1037.5184009946151</v>
      </c>
    </row>
    <row r="235" spans="7:27">
      <c r="G235">
        <v>23.4</v>
      </c>
      <c r="H235" s="2">
        <v>1.44279E-24</v>
      </c>
      <c r="I235" s="5">
        <f t="shared" si="37"/>
        <v>1002.4842480570841</v>
      </c>
      <c r="J235" s="2">
        <f t="shared" si="39"/>
        <v>4.8462802588888613E+19</v>
      </c>
      <c r="K235" s="2">
        <f>J235*H235*1E-27*ARC_BR2_spectra_Lee!D$16</f>
        <v>1.8420885856904573E-20</v>
      </c>
      <c r="L235" s="2">
        <f t="shared" si="40"/>
        <v>998.63194881617505</v>
      </c>
      <c r="Z235">
        <v>9.0014789237520461E-24</v>
      </c>
      <c r="AA235" s="2">
        <v>1045.3829217749471</v>
      </c>
    </row>
    <row r="236" spans="7:27">
      <c r="G236">
        <v>23.5</v>
      </c>
      <c r="H236" s="2">
        <v>3.05148E-25</v>
      </c>
      <c r="I236" s="5">
        <f t="shared" si="37"/>
        <v>1010.21792332045</v>
      </c>
      <c r="J236" s="2">
        <f t="shared" si="39"/>
        <v>4.8645698858877034E+19</v>
      </c>
      <c r="K236" s="2">
        <f>J236*H236*1E-27*ARC_BR2_spectra_Lee!D$16</f>
        <v>3.9106940187742158E-21</v>
      </c>
      <c r="L236" s="2">
        <f t="shared" si="40"/>
        <v>1006.3510856887671</v>
      </c>
      <c r="Z236">
        <v>1.6691344029067794E-24</v>
      </c>
      <c r="AA236" s="2">
        <v>1053.2765193368271</v>
      </c>
    </row>
    <row r="237" spans="7:27">
      <c r="G237">
        <v>23.6</v>
      </c>
      <c r="H237" s="2">
        <v>6.3100100000000003E-26</v>
      </c>
      <c r="I237" s="5">
        <f t="shared" si="37"/>
        <v>1017.9806753653642</v>
      </c>
      <c r="J237" s="2">
        <f t="shared" si="39"/>
        <v>4.8828595128866185E+19</v>
      </c>
      <c r="K237" s="2">
        <f>J237*H237*1E-27*ARC_BR2_spectra_Lee!D$16</f>
        <v>8.1171419152579005E-22</v>
      </c>
      <c r="L237" s="2">
        <f t="shared" si="40"/>
        <v>1014.0992993429071</v>
      </c>
      <c r="Z237">
        <v>3.0261539895293204E-25</v>
      </c>
      <c r="AA237" s="2">
        <v>1061.1991936802551</v>
      </c>
    </row>
    <row r="238" spans="7:27">
      <c r="G238">
        <v>23.7</v>
      </c>
      <c r="H238" s="2">
        <v>1.2757899999999999E-26</v>
      </c>
      <c r="I238" s="5">
        <f t="shared" si="37"/>
        <v>1025.7725041918259</v>
      </c>
      <c r="J238" s="2">
        <f t="shared" si="39"/>
        <v>4.9011491398851756E+19</v>
      </c>
      <c r="K238" s="2">
        <f>J238*H238*1E-27*ARC_BR2_spectra_Lee!D$16</f>
        <v>1.6473124249011431E-22</v>
      </c>
      <c r="L238" s="2">
        <f t="shared" si="40"/>
        <v>1021.876589778595</v>
      </c>
      <c r="Z238">
        <v>5.363864037654416E-26</v>
      </c>
      <c r="AA238" s="2">
        <v>1069.1509448052311</v>
      </c>
    </row>
    <row r="239" spans="7:27">
      <c r="G239">
        <v>23.8</v>
      </c>
      <c r="H239" s="2">
        <v>2.5218600000000001E-27</v>
      </c>
      <c r="I239" s="5">
        <f t="shared" si="37"/>
        <v>1033.5934097998361</v>
      </c>
      <c r="J239" s="2">
        <f t="shared" si="39"/>
        <v>4.9194387668843045E+19</v>
      </c>
      <c r="K239" s="2">
        <f>J239*H239*1E-27*ARC_BR2_spectra_Lee!D$16</f>
        <v>3.2684014517824605E-23</v>
      </c>
      <c r="L239" s="2">
        <f t="shared" si="40"/>
        <v>1029.6829569958309</v>
      </c>
      <c r="Z239">
        <v>9.2955357229703333E-27</v>
      </c>
      <c r="AA239" s="2">
        <v>1077.1317727117548</v>
      </c>
    </row>
    <row r="240" spans="7:27">
      <c r="G240">
        <v>23.9</v>
      </c>
      <c r="H240" s="2">
        <v>4.8738999999999998E-28</v>
      </c>
      <c r="I240" s="5">
        <f t="shared" si="37"/>
        <v>1041.443392189394</v>
      </c>
      <c r="J240" s="2">
        <f t="shared" si="39"/>
        <v>4.9377283938829328E+19</v>
      </c>
      <c r="K240" s="2">
        <f>J240*H240*1E-27*ARC_BR2_spectra_Lee!D$16</f>
        <v>6.3401958560690984E-24</v>
      </c>
      <c r="L240" s="2">
        <f t="shared" si="40"/>
        <v>1037.5184009946151</v>
      </c>
      <c r="Z240">
        <v>1.5749778988631026E-27</v>
      </c>
      <c r="AA240" s="2">
        <v>1085.1416773998269</v>
      </c>
    </row>
    <row r="241" spans="7:27">
      <c r="G241">
        <v>24</v>
      </c>
      <c r="H241" s="2">
        <v>9.20967E-29</v>
      </c>
      <c r="I241" s="5">
        <f t="shared" si="37"/>
        <v>1049.3224513605001</v>
      </c>
      <c r="J241" s="2">
        <f t="shared" si="39"/>
        <v>4.9560180208818463E+19</v>
      </c>
      <c r="K241" s="2">
        <f>J241*H241*1E-27*ARC_BR2_spectra_Lee!D$16</f>
        <v>1.2024743135951667E-24</v>
      </c>
      <c r="L241" s="2">
        <f t="shared" si="40"/>
        <v>1045.3829217749471</v>
      </c>
      <c r="Z241">
        <v>2.6090326693807901E-28</v>
      </c>
      <c r="AA241" s="2">
        <v>1093.1806588694471</v>
      </c>
    </row>
    <row r="242" spans="7:27">
      <c r="G242">
        <v>24.1</v>
      </c>
      <c r="H242" s="2">
        <v>1.7014599999999999E-29</v>
      </c>
      <c r="I242" s="5">
        <f t="shared" si="37"/>
        <v>1057.230587313154</v>
      </c>
      <c r="J242" s="2">
        <f t="shared" si="39"/>
        <v>4.974307647880618E+19</v>
      </c>
      <c r="K242" s="2">
        <f>J242*H242*1E-27*ARC_BR2_spectra_Lee!D$16</f>
        <v>2.2297349829230073E-25</v>
      </c>
      <c r="L242" s="2">
        <f t="shared" si="40"/>
        <v>1053.2765193368271</v>
      </c>
      <c r="Z242">
        <v>4.2257694426477062E-29</v>
      </c>
      <c r="AA242" s="2">
        <v>1101.2487171206151</v>
      </c>
    </row>
    <row r="243" spans="7:27">
      <c r="G243">
        <v>24.2</v>
      </c>
      <c r="H243" s="2">
        <v>3.07346E-30</v>
      </c>
      <c r="I243" s="5">
        <f t="shared" si="37"/>
        <v>1065.167800047356</v>
      </c>
      <c r="J243" s="2">
        <f t="shared" si="39"/>
        <v>4.9925972748793889E+19</v>
      </c>
      <c r="K243" s="2">
        <f>J243*H243*1E-27*ARC_BR2_spectra_Lee!D$16</f>
        <v>4.042527313806974E-26</v>
      </c>
      <c r="L243" s="2">
        <f t="shared" si="40"/>
        <v>1061.1991936802551</v>
      </c>
      <c r="Z243">
        <v>6.6914820356094996E-30</v>
      </c>
      <c r="AA243" s="2">
        <v>1109.345852153331</v>
      </c>
    </row>
    <row r="244" spans="7:27">
      <c r="G244">
        <v>24.3</v>
      </c>
      <c r="H244" s="2">
        <v>5.4278299999999998E-31</v>
      </c>
      <c r="I244" s="5">
        <f t="shared" si="37"/>
        <v>1073.134089563106</v>
      </c>
      <c r="J244" s="2">
        <f t="shared" si="39"/>
        <v>5.0108869018783039E+19</v>
      </c>
      <c r="K244" s="2">
        <f>J244*H244*1E-27*ARC_BR2_spectra_Lee!D$16</f>
        <v>7.1653878007501969E-27</v>
      </c>
      <c r="L244" s="2">
        <f t="shared" si="40"/>
        <v>1069.1509448052311</v>
      </c>
      <c r="Z244">
        <v>1.0359617717053615E-30</v>
      </c>
      <c r="AA244" s="2">
        <v>1117.472063967595</v>
      </c>
    </row>
    <row r="245" spans="7:27">
      <c r="G245">
        <v>24.4</v>
      </c>
      <c r="H245" s="2">
        <v>9.3721800000000005E-32</v>
      </c>
      <c r="I245" s="5">
        <f t="shared" si="37"/>
        <v>1081.1294558604038</v>
      </c>
      <c r="J245" s="2">
        <f t="shared" si="39"/>
        <v>5.0291765288769323E+19</v>
      </c>
      <c r="K245" s="2">
        <f>J245*H245*1E-27*ARC_BR2_spectra_Lee!D$16</f>
        <v>1.2417562750143036E-27</v>
      </c>
      <c r="L245" s="2">
        <f t="shared" si="40"/>
        <v>1077.1317727117548</v>
      </c>
      <c r="Z245">
        <v>1.1267315</v>
      </c>
      <c r="AA245" s="2">
        <v>1.1033233408750025</v>
      </c>
    </row>
    <row r="246" spans="7:27">
      <c r="G246">
        <v>24.5</v>
      </c>
      <c r="H246" s="2">
        <v>1.5822100000000001E-32</v>
      </c>
      <c r="I246" s="5">
        <f t="shared" si="37"/>
        <v>1089.15389893925</v>
      </c>
      <c r="J246" s="2">
        <f t="shared" si="39"/>
        <v>5.0474661558759883E+19</v>
      </c>
      <c r="K246" s="2">
        <f>J246*H246*1E-27*ARC_BR2_spectra_Lee!D$16</f>
        <v>2.1039547877689788E-28</v>
      </c>
      <c r="L246" s="2">
        <f t="shared" si="40"/>
        <v>1085.1416773998269</v>
      </c>
      <c r="Z246">
        <v>3.2828949999999999</v>
      </c>
      <c r="AA246" s="2">
        <v>2.2801843651670017</v>
      </c>
    </row>
    <row r="247" spans="7:27">
      <c r="G247">
        <v>24.6</v>
      </c>
      <c r="H247" s="2">
        <v>2.61155E-33</v>
      </c>
      <c r="I247" s="5">
        <f t="shared" si="37"/>
        <v>1097.2074187996443</v>
      </c>
      <c r="J247" s="2">
        <f t="shared" si="39"/>
        <v>5.0657557828749033E+19</v>
      </c>
      <c r="K247" s="2">
        <f>J247*H247*1E-27*ARC_BR2_spectra_Lee!D$16</f>
        <v>3.4853103527051602E-29</v>
      </c>
      <c r="L247" s="2">
        <f t="shared" si="40"/>
        <v>1093.1806588694471</v>
      </c>
      <c r="Z247">
        <v>7.2118500000000001</v>
      </c>
      <c r="AA247" s="2">
        <v>3.4861221710070014</v>
      </c>
    </row>
    <row r="248" spans="7:27">
      <c r="G248">
        <v>24.7</v>
      </c>
      <c r="H248" s="2">
        <v>4.2146300000000003E-34</v>
      </c>
      <c r="I248" s="5">
        <f t="shared" si="37"/>
        <v>1105.2900154415859</v>
      </c>
      <c r="J248" s="2">
        <f t="shared" si="39"/>
        <v>5.0840454098732458E+19</v>
      </c>
      <c r="K248" s="2">
        <f>J248*H248*1E-27*ARC_BR2_spectra_Lee!D$16</f>
        <v>5.6450492780148414E-30</v>
      </c>
      <c r="L248" s="2">
        <f t="shared" si="40"/>
        <v>1101.2487171206151</v>
      </c>
      <c r="Z248">
        <v>13.576550000000001</v>
      </c>
      <c r="AA248" s="2">
        <v>4.7211367583950015</v>
      </c>
    </row>
    <row r="249" spans="7:27">
      <c r="G249">
        <v>24.8</v>
      </c>
      <c r="H249" s="2">
        <v>6.6499199999999995E-35</v>
      </c>
      <c r="I249" s="5">
        <f t="shared" si="37"/>
        <v>1113.401688865076</v>
      </c>
      <c r="J249" s="2">
        <f t="shared" si="39"/>
        <v>5.102335036872446E+19</v>
      </c>
      <c r="K249" s="2">
        <f>J249*H249*1E-27*ARC_BR2_spectra_Lee!D$16</f>
        <v>8.938903635570591E-31</v>
      </c>
      <c r="L249" s="2">
        <f t="shared" si="40"/>
        <v>1109.345852153331</v>
      </c>
      <c r="Z249">
        <v>21.8109</v>
      </c>
      <c r="AA249" s="2">
        <v>5.9852281273310011</v>
      </c>
    </row>
    <row r="250" spans="7:27">
      <c r="G250">
        <v>24.9</v>
      </c>
      <c r="H250" s="2">
        <v>1.0258500000000001E-35</v>
      </c>
      <c r="I250" s="5">
        <f t="shared" si="37"/>
        <v>1121.5424390701139</v>
      </c>
      <c r="J250" s="2">
        <f t="shared" si="39"/>
        <v>5.1206246638710743E+19</v>
      </c>
      <c r="K250" s="2">
        <f>J250*H250*1E-27*ARC_BR2_spectra_Lee!D$16</f>
        <v>1.3839030573689222E-31</v>
      </c>
      <c r="L250" s="2">
        <f t="shared" si="40"/>
        <v>1117.472063967595</v>
      </c>
      <c r="Z250">
        <v>32.577449999999999</v>
      </c>
      <c r="AA250" s="2">
        <v>7.2783962778150011</v>
      </c>
    </row>
    <row r="251" spans="7:27">
      <c r="Z251">
        <v>45.809200000000004</v>
      </c>
      <c r="AA251">
        <v>8.6006412098470015</v>
      </c>
    </row>
    <row r="252" spans="7:27">
      <c r="Z252">
        <v>60.248550000000002</v>
      </c>
      <c r="AA252">
        <v>9.9519629234270024</v>
      </c>
    </row>
    <row r="253" spans="7:27">
      <c r="Z253">
        <v>75.568049999999999</v>
      </c>
      <c r="AA253">
        <v>11.332361418555003</v>
      </c>
    </row>
    <row r="254" spans="7:27">
      <c r="Z254">
        <v>91.084649999999996</v>
      </c>
      <c r="AA254">
        <v>12.741836695231004</v>
      </c>
    </row>
    <row r="255" spans="7:27">
      <c r="Z255">
        <v>106.15940000000001</v>
      </c>
      <c r="AA255">
        <v>14.180388753455004</v>
      </c>
    </row>
    <row r="256" spans="7:27">
      <c r="Z256">
        <v>120.2205</v>
      </c>
      <c r="AA256">
        <v>15.648017593227001</v>
      </c>
    </row>
    <row r="257" spans="26:27">
      <c r="Z257">
        <v>133.5</v>
      </c>
      <c r="AA257">
        <v>17.144723214547003</v>
      </c>
    </row>
    <row r="258" spans="26:27">
      <c r="Z258">
        <v>146.5</v>
      </c>
      <c r="AA258">
        <v>18.670505617415003</v>
      </c>
    </row>
    <row r="259" spans="26:27">
      <c r="Z259">
        <v>159</v>
      </c>
      <c r="AA259">
        <v>20.225364801831002</v>
      </c>
    </row>
    <row r="260" spans="26:27">
      <c r="Z260">
        <v>171</v>
      </c>
      <c r="AA260">
        <v>21.809300767795001</v>
      </c>
    </row>
    <row r="261" spans="26:27">
      <c r="Z261">
        <v>181.25</v>
      </c>
      <c r="AA261">
        <v>23.422313515307003</v>
      </c>
    </row>
    <row r="262" spans="26:27">
      <c r="Z262">
        <v>189.75</v>
      </c>
      <c r="AA262">
        <v>25.064403044367005</v>
      </c>
    </row>
    <row r="263" spans="26:27">
      <c r="Z263">
        <v>197.25</v>
      </c>
      <c r="AA263">
        <v>26.735569354975006</v>
      </c>
    </row>
    <row r="264" spans="26:27">
      <c r="Z264">
        <v>203.75</v>
      </c>
      <c r="AA264">
        <v>28.435812447131006</v>
      </c>
    </row>
    <row r="265" spans="26:27">
      <c r="Z265">
        <v>209</v>
      </c>
      <c r="AA265">
        <v>30.165132320835003</v>
      </c>
    </row>
    <row r="266" spans="26:27">
      <c r="Z266">
        <v>213</v>
      </c>
      <c r="AA266">
        <v>31.923528976087002</v>
      </c>
    </row>
    <row r="267" spans="26:27">
      <c r="Z267">
        <v>215.5</v>
      </c>
      <c r="AA267">
        <v>33.711002412887005</v>
      </c>
    </row>
    <row r="268" spans="26:27">
      <c r="Z268">
        <v>216.5</v>
      </c>
      <c r="AA268">
        <v>35.527552631235011</v>
      </c>
    </row>
    <row r="269" spans="26:27">
      <c r="Z269">
        <v>217.25</v>
      </c>
      <c r="AA269">
        <v>37.373179631131002</v>
      </c>
    </row>
    <row r="270" spans="26:27">
      <c r="Z270">
        <v>217.75</v>
      </c>
      <c r="AA270">
        <v>39.247883412575</v>
      </c>
    </row>
    <row r="271" spans="26:27">
      <c r="Z271">
        <v>217</v>
      </c>
      <c r="AA271">
        <v>41.151663975567004</v>
      </c>
    </row>
    <row r="272" spans="26:27">
      <c r="Z272">
        <v>215</v>
      </c>
      <c r="AA272">
        <v>43.084521320107001</v>
      </c>
    </row>
    <row r="273" spans="26:27">
      <c r="Z273">
        <v>211.25</v>
      </c>
      <c r="AA273">
        <v>45.046455446195012</v>
      </c>
    </row>
    <row r="274" spans="26:27">
      <c r="Z274">
        <v>205.75</v>
      </c>
      <c r="AA274">
        <v>47.037466353831</v>
      </c>
    </row>
    <row r="275" spans="26:27">
      <c r="Z275">
        <v>200.75</v>
      </c>
      <c r="AA275">
        <v>49.057554043015003</v>
      </c>
    </row>
    <row r="276" spans="26:27">
      <c r="Z276">
        <v>196.25</v>
      </c>
      <c r="AA276">
        <v>51.106718513747005</v>
      </c>
    </row>
    <row r="277" spans="26:27">
      <c r="Z277">
        <v>191.5</v>
      </c>
      <c r="AA277">
        <v>53.184959766027006</v>
      </c>
    </row>
    <row r="278" spans="26:27">
      <c r="Z278">
        <v>186.5</v>
      </c>
      <c r="AA278">
        <v>55.292277799855007</v>
      </c>
    </row>
    <row r="279" spans="26:27">
      <c r="Z279">
        <v>181.5</v>
      </c>
      <c r="AA279">
        <v>57.428672615231008</v>
      </c>
    </row>
    <row r="280" spans="26:27">
      <c r="Z280">
        <v>176.5</v>
      </c>
      <c r="AA280">
        <v>59.594144212155008</v>
      </c>
    </row>
    <row r="281" spans="26:27">
      <c r="Z281">
        <v>171.5</v>
      </c>
      <c r="AA281">
        <v>61.788692590627015</v>
      </c>
    </row>
    <row r="282" spans="26:27">
      <c r="Z282">
        <v>166.8</v>
      </c>
      <c r="AA282">
        <v>64.012317750647</v>
      </c>
    </row>
    <row r="283" spans="26:27">
      <c r="Z283">
        <v>162.39999999999998</v>
      </c>
      <c r="AA283">
        <v>66.265019692214992</v>
      </c>
    </row>
    <row r="284" spans="26:27">
      <c r="Z284">
        <v>158</v>
      </c>
      <c r="AA284">
        <v>68.546798415331011</v>
      </c>
    </row>
    <row r="285" spans="26:27">
      <c r="Z285">
        <v>153.60000000000002</v>
      </c>
      <c r="AA285">
        <v>70.857653919995016</v>
      </c>
    </row>
    <row r="286" spans="26:27">
      <c r="Z286">
        <v>149.19999999999999</v>
      </c>
      <c r="AA286">
        <v>73.197586206207006</v>
      </c>
    </row>
    <row r="287" spans="26:27">
      <c r="Z287">
        <v>144.5</v>
      </c>
      <c r="AA287">
        <v>75.56659527396701</v>
      </c>
    </row>
    <row r="288" spans="26:27">
      <c r="Z288">
        <v>139.5</v>
      </c>
      <c r="AA288">
        <v>77.964681123275</v>
      </c>
    </row>
    <row r="289" spans="26:27">
      <c r="Z289">
        <v>134.5</v>
      </c>
      <c r="AA289">
        <v>80.391843754131003</v>
      </c>
    </row>
    <row r="290" spans="26:27">
      <c r="Z290">
        <v>129.5</v>
      </c>
      <c r="AA290">
        <v>82.848083166535005</v>
      </c>
    </row>
    <row r="291" spans="26:27">
      <c r="Z291">
        <v>124.5</v>
      </c>
      <c r="AA291">
        <v>85.333399360486879</v>
      </c>
    </row>
    <row r="292" spans="26:27">
      <c r="Z292">
        <v>120.7</v>
      </c>
      <c r="AA292">
        <v>87.847792335986753</v>
      </c>
    </row>
    <row r="293" spans="26:27">
      <c r="Z293">
        <v>118.1</v>
      </c>
      <c r="AA293">
        <v>90.391262093034868</v>
      </c>
    </row>
    <row r="294" spans="26:27">
      <c r="Z294">
        <v>115.5</v>
      </c>
      <c r="AA294">
        <v>92.963808631630883</v>
      </c>
    </row>
    <row r="295" spans="26:27">
      <c r="Z295">
        <v>112.9</v>
      </c>
      <c r="AA295">
        <v>95.565431951774741</v>
      </c>
    </row>
    <row r="296" spans="26:27">
      <c r="Z296">
        <v>110.3</v>
      </c>
      <c r="AA296">
        <v>98.196132053466741</v>
      </c>
    </row>
    <row r="297" spans="26:27">
      <c r="Z297">
        <v>107.93</v>
      </c>
      <c r="AA297">
        <v>100.85590893670673</v>
      </c>
    </row>
    <row r="298" spans="26:27">
      <c r="Z298">
        <v>105.78999999999999</v>
      </c>
      <c r="AA298">
        <v>103.54476260149474</v>
      </c>
    </row>
    <row r="299" spans="26:27">
      <c r="Z299">
        <v>103.65</v>
      </c>
      <c r="AA299">
        <v>106.26269304783074</v>
      </c>
    </row>
    <row r="300" spans="26:27">
      <c r="Z300">
        <v>101.50999999999999</v>
      </c>
      <c r="AA300">
        <v>109.00970027571472</v>
      </c>
    </row>
    <row r="301" spans="26:27">
      <c r="Z301">
        <v>99.37</v>
      </c>
      <c r="AA301">
        <v>111.78578428514672</v>
      </c>
    </row>
    <row r="302" spans="26:27">
      <c r="Z302">
        <v>97.09</v>
      </c>
      <c r="AA302">
        <v>114.59094507612673</v>
      </c>
    </row>
    <row r="303" spans="26:27">
      <c r="Z303">
        <v>94.669999999999987</v>
      </c>
      <c r="AA303">
        <v>117.42518264865473</v>
      </c>
    </row>
    <row r="304" spans="26:27">
      <c r="Z304">
        <v>92.25</v>
      </c>
      <c r="AA304">
        <v>120.28849700273074</v>
      </c>
    </row>
    <row r="305" spans="26:27">
      <c r="Z305">
        <v>89.830000000000013</v>
      </c>
      <c r="AA305">
        <v>123.18088813835472</v>
      </c>
    </row>
    <row r="306" spans="26:27">
      <c r="Z306">
        <v>87.41</v>
      </c>
      <c r="AA306">
        <v>126.10235605552671</v>
      </c>
    </row>
    <row r="307" spans="26:27">
      <c r="Z307">
        <v>84.94265</v>
      </c>
      <c r="AA307">
        <v>129.05290075424671</v>
      </c>
    </row>
    <row r="308" spans="26:27">
      <c r="Z308">
        <v>82.429149999999993</v>
      </c>
      <c r="AA308">
        <v>132.03252223451472</v>
      </c>
    </row>
    <row r="309" spans="26:27">
      <c r="Z309">
        <v>79.916850000000011</v>
      </c>
      <c r="AA309">
        <v>135.04122049633071</v>
      </c>
    </row>
    <row r="310" spans="26:27">
      <c r="Z310">
        <v>77.40455</v>
      </c>
      <c r="AA310">
        <v>138.07899553969469</v>
      </c>
    </row>
    <row r="311" spans="26:27">
      <c r="Z311">
        <v>74.89224999999999</v>
      </c>
      <c r="AA311">
        <v>141.14584736460668</v>
      </c>
    </row>
    <row r="312" spans="26:27">
      <c r="Z312">
        <v>72.414150000000006</v>
      </c>
      <c r="AA312">
        <v>144.24177597106669</v>
      </c>
    </row>
    <row r="313" spans="26:27">
      <c r="Z313">
        <v>69.970249999999993</v>
      </c>
      <c r="AA313">
        <v>147.36678135907471</v>
      </c>
    </row>
    <row r="314" spans="26:27">
      <c r="Z314">
        <v>67.526350000000008</v>
      </c>
      <c r="AA314">
        <v>150.52086352863068</v>
      </c>
    </row>
    <row r="315" spans="26:27">
      <c r="Z315">
        <v>65.082449999999994</v>
      </c>
      <c r="AA315">
        <v>153.7040224797347</v>
      </c>
    </row>
    <row r="316" spans="26:27">
      <c r="Z316">
        <v>62.638550000000002</v>
      </c>
      <c r="AA316">
        <v>156.91625821238671</v>
      </c>
    </row>
    <row r="317" spans="26:27">
      <c r="Z317">
        <v>60.280200000000001</v>
      </c>
      <c r="AA317">
        <v>160.1575707265867</v>
      </c>
    </row>
    <row r="318" spans="26:27">
      <c r="Z318">
        <v>58.007350000000002</v>
      </c>
      <c r="AA318">
        <v>163.4279600223347</v>
      </c>
    </row>
    <row r="319" spans="26:27">
      <c r="Z319">
        <v>55.734449999999995</v>
      </c>
      <c r="AA319">
        <v>166.72742609963066</v>
      </c>
    </row>
    <row r="320" spans="26:27">
      <c r="Z320">
        <v>53.461600000000004</v>
      </c>
      <c r="AA320">
        <v>170.05596895847466</v>
      </c>
    </row>
    <row r="321" spans="26:27">
      <c r="Z321">
        <v>51.188749999999999</v>
      </c>
      <c r="AA321">
        <v>173.41358859886665</v>
      </c>
    </row>
    <row r="322" spans="26:27">
      <c r="Z322">
        <v>49.037649999999999</v>
      </c>
      <c r="AA322">
        <v>176.80028502080665</v>
      </c>
    </row>
    <row r="323" spans="26:27">
      <c r="Z323">
        <v>47.008400000000002</v>
      </c>
      <c r="AA323">
        <v>180.21605822429467</v>
      </c>
    </row>
    <row r="324" spans="26:27">
      <c r="Z324">
        <v>44.979150000000004</v>
      </c>
      <c r="AA324">
        <v>183.66090820933067</v>
      </c>
    </row>
    <row r="325" spans="26:27">
      <c r="Z325">
        <v>42.949849999999998</v>
      </c>
      <c r="AA325">
        <v>187.13483497591466</v>
      </c>
    </row>
    <row r="326" spans="26:27">
      <c r="Z326">
        <v>40.920550000000006</v>
      </c>
      <c r="AA326">
        <v>190.63783852404663</v>
      </c>
    </row>
    <row r="327" spans="26:27">
      <c r="Z327">
        <v>39.061700000000002</v>
      </c>
      <c r="AA327">
        <v>194.16991885372664</v>
      </c>
    </row>
    <row r="328" spans="26:27">
      <c r="Z328">
        <v>37.3733</v>
      </c>
      <c r="AA328">
        <v>197.73107596495467</v>
      </c>
    </row>
    <row r="329" spans="26:27">
      <c r="Z329">
        <v>35.684950000000001</v>
      </c>
      <c r="AA329">
        <v>201.32130985773065</v>
      </c>
    </row>
    <row r="330" spans="26:27">
      <c r="Z330">
        <v>33.996600000000001</v>
      </c>
      <c r="AA330">
        <v>204.94062053205462</v>
      </c>
    </row>
    <row r="331" spans="26:27">
      <c r="Z331">
        <v>32.308199999999999</v>
      </c>
      <c r="AA331">
        <v>208.58900798792661</v>
      </c>
    </row>
    <row r="332" spans="26:27">
      <c r="Z332">
        <v>30.766599999999997</v>
      </c>
      <c r="AA332">
        <v>212.26647222534666</v>
      </c>
    </row>
    <row r="333" spans="26:27">
      <c r="Z333">
        <v>29.3718</v>
      </c>
      <c r="AA333">
        <v>215.97301324431467</v>
      </c>
    </row>
    <row r="334" spans="26:27">
      <c r="Z334">
        <v>27.976949999999999</v>
      </c>
      <c r="AA334">
        <v>219.70863104483067</v>
      </c>
    </row>
    <row r="335" spans="26:27">
      <c r="Z335">
        <v>26.582099999999997</v>
      </c>
      <c r="AA335">
        <v>223.47332562689465</v>
      </c>
    </row>
    <row r="336" spans="26:27">
      <c r="Z336">
        <v>25.1873</v>
      </c>
      <c r="AA336">
        <v>227.26709699050662</v>
      </c>
    </row>
    <row r="337" spans="26:27">
      <c r="Z337">
        <v>23.93065</v>
      </c>
      <c r="AA337">
        <v>231.0899451356668</v>
      </c>
    </row>
    <row r="338" spans="26:27">
      <c r="Z338">
        <v>22.812150000000003</v>
      </c>
      <c r="AA338">
        <v>234.94187006237499</v>
      </c>
    </row>
    <row r="339" spans="26:27">
      <c r="Z339">
        <v>21.6937</v>
      </c>
      <c r="AA339">
        <v>238.82287177063102</v>
      </c>
    </row>
    <row r="340" spans="26:27">
      <c r="Z340">
        <v>20.575249999999997</v>
      </c>
      <c r="AA340">
        <v>242.73295026043502</v>
      </c>
    </row>
    <row r="341" spans="26:27">
      <c r="Z341">
        <v>19.45675</v>
      </c>
      <c r="AA341">
        <v>246.67210553178703</v>
      </c>
    </row>
    <row r="342" spans="26:27">
      <c r="Z342">
        <v>18.449649999999998</v>
      </c>
      <c r="AA342">
        <v>250.64033758468702</v>
      </c>
    </row>
    <row r="343" spans="26:27">
      <c r="Z343">
        <v>17.553899999999999</v>
      </c>
      <c r="AA343">
        <v>254.637646419135</v>
      </c>
    </row>
    <row r="344" spans="26:27">
      <c r="Z344">
        <v>16.658149999999999</v>
      </c>
      <c r="AA344">
        <v>258.66403203513102</v>
      </c>
    </row>
    <row r="345" spans="26:27">
      <c r="Z345">
        <v>15.7624</v>
      </c>
      <c r="AA345">
        <v>262.71949443267499</v>
      </c>
    </row>
    <row r="346" spans="26:27">
      <c r="Z346">
        <v>14.86665</v>
      </c>
      <c r="AA346">
        <v>266.80403361176701</v>
      </c>
    </row>
    <row r="347" spans="26:27">
      <c r="Z347">
        <v>14.061450000000001</v>
      </c>
      <c r="AA347">
        <v>270.91764957240702</v>
      </c>
    </row>
    <row r="348" spans="26:27">
      <c r="Z348">
        <v>13.3468</v>
      </c>
      <c r="AA348">
        <v>275.060342314595</v>
      </c>
    </row>
    <row r="349" spans="26:27">
      <c r="Z349">
        <v>12.632200000000001</v>
      </c>
      <c r="AA349">
        <v>279.23211183833104</v>
      </c>
    </row>
    <row r="350" spans="26:27">
      <c r="Z350">
        <v>11.917750000000002</v>
      </c>
      <c r="AA350">
        <v>283.43295814361505</v>
      </c>
    </row>
    <row r="351" spans="26:27">
      <c r="Z351">
        <v>11.203600000000002</v>
      </c>
      <c r="AA351">
        <v>287.66288123044706</v>
      </c>
    </row>
    <row r="352" spans="26:27">
      <c r="Z352">
        <v>10.56155</v>
      </c>
      <c r="AA352">
        <v>291.92188109882704</v>
      </c>
    </row>
    <row r="353" spans="26:27">
      <c r="Z353">
        <v>9.9921450000000007</v>
      </c>
      <c r="AA353">
        <v>296.20995774875502</v>
      </c>
    </row>
    <row r="354" spans="26:27">
      <c r="Z354">
        <v>9.4245649999999994</v>
      </c>
      <c r="AA354">
        <v>300.52711118023103</v>
      </c>
    </row>
    <row r="355" spans="26:27">
      <c r="Z355">
        <v>8.859985</v>
      </c>
      <c r="AA355">
        <v>304.87334139325503</v>
      </c>
    </row>
    <row r="356" spans="26:27">
      <c r="Z356">
        <v>8.3001749999999994</v>
      </c>
      <c r="AA356">
        <v>309.24864838782702</v>
      </c>
    </row>
    <row r="357" spans="26:27">
      <c r="Z357">
        <v>7.7959800000000001</v>
      </c>
      <c r="AA357">
        <v>313.65303216394705</v>
      </c>
    </row>
    <row r="358" spans="26:27">
      <c r="Z358">
        <v>7.3503100000000003</v>
      </c>
      <c r="AA358">
        <v>318.086492721615</v>
      </c>
    </row>
    <row r="359" spans="26:27">
      <c r="Z359">
        <v>6.9178999999999995</v>
      </c>
      <c r="AA359">
        <v>322.549030060831</v>
      </c>
    </row>
    <row r="360" spans="26:27">
      <c r="Z360">
        <v>6.5018150000000006</v>
      </c>
      <c r="AA360">
        <v>327.04064418159504</v>
      </c>
    </row>
    <row r="361" spans="26:27">
      <c r="Z361">
        <v>6.10433</v>
      </c>
      <c r="AA361">
        <v>331.56133508390701</v>
      </c>
    </row>
    <row r="362" spans="26:27">
      <c r="Z362">
        <v>5.7135949999999998</v>
      </c>
      <c r="AA362">
        <v>336.11110276776697</v>
      </c>
    </row>
    <row r="363" spans="26:27">
      <c r="Z363">
        <v>5.3281050000000008</v>
      </c>
      <c r="AA363">
        <v>340.68994723317496</v>
      </c>
    </row>
    <row r="364" spans="26:27">
      <c r="Z364">
        <v>4.9563350000000002</v>
      </c>
      <c r="AA364">
        <v>345.297868480131</v>
      </c>
    </row>
    <row r="365" spans="26:27">
      <c r="Z365">
        <v>4.5916649999999999</v>
      </c>
      <c r="AA365">
        <v>349.93486650863508</v>
      </c>
    </row>
    <row r="366" spans="26:27">
      <c r="Z366">
        <v>4.2256099999999996</v>
      </c>
      <c r="AA366">
        <v>354.60094131868703</v>
      </c>
    </row>
    <row r="367" spans="26:27">
      <c r="Z367">
        <v>3.7870799999999996</v>
      </c>
      <c r="AA367">
        <v>359.29609291028703</v>
      </c>
    </row>
    <row r="368" spans="26:27">
      <c r="Z368">
        <v>3.2675200000000002</v>
      </c>
      <c r="AA368">
        <v>364.02032128343501</v>
      </c>
    </row>
    <row r="369" spans="26:27">
      <c r="Z369">
        <v>2.7221649999999999</v>
      </c>
      <c r="AA369">
        <v>368.77362643813103</v>
      </c>
    </row>
    <row r="370" spans="26:27">
      <c r="Z370">
        <v>2.1470899999999999</v>
      </c>
      <c r="AA370">
        <v>373.55600837437498</v>
      </c>
    </row>
    <row r="371" spans="26:27">
      <c r="Z371">
        <v>1.5413350000000001</v>
      </c>
      <c r="AA371">
        <v>378.36746709216698</v>
      </c>
    </row>
    <row r="372" spans="26:27">
      <c r="Z372">
        <v>1.21824</v>
      </c>
      <c r="AA372">
        <v>383.20800259150701</v>
      </c>
    </row>
    <row r="373" spans="26:27">
      <c r="Z373">
        <v>1.181225</v>
      </c>
      <c r="AA373">
        <v>388.07761487239497</v>
      </c>
    </row>
    <row r="374" spans="26:27">
      <c r="Z374">
        <v>1.1229200000000001</v>
      </c>
      <c r="AA374">
        <v>392.97630393483104</v>
      </c>
    </row>
    <row r="375" spans="26:27">
      <c r="Z375">
        <v>1.0478350000000001</v>
      </c>
      <c r="AA375">
        <v>397.90406977881503</v>
      </c>
    </row>
    <row r="376" spans="26:27">
      <c r="Z376">
        <v>0.96021900000000004</v>
      </c>
      <c r="AA376">
        <v>402.860912404347</v>
      </c>
    </row>
    <row r="377" spans="26:27">
      <c r="Z377">
        <v>0.8639365</v>
      </c>
      <c r="AA377">
        <v>407.84683181142702</v>
      </c>
    </row>
    <row r="378" spans="26:27">
      <c r="Z378">
        <v>0.76253400000000005</v>
      </c>
      <c r="AA378">
        <v>412.86182800005503</v>
      </c>
    </row>
    <row r="379" spans="26:27">
      <c r="Z379">
        <v>0.65939700000000001</v>
      </c>
      <c r="AA379">
        <v>417.90590097023107</v>
      </c>
    </row>
    <row r="380" spans="26:27">
      <c r="Z380">
        <v>0.55780099999999999</v>
      </c>
      <c r="AA380">
        <v>422.9790507219551</v>
      </c>
    </row>
    <row r="381" spans="26:27">
      <c r="Z381">
        <v>0.46084449999999999</v>
      </c>
      <c r="AA381">
        <v>428.08127725522706</v>
      </c>
    </row>
    <row r="382" spans="26:27">
      <c r="Z382">
        <v>0.37126950000000003</v>
      </c>
      <c r="AA382">
        <v>433.21258057004701</v>
      </c>
    </row>
    <row r="383" spans="26:27">
      <c r="Z383">
        <v>0.29124349999999999</v>
      </c>
      <c r="AA383">
        <v>438.372960666415</v>
      </c>
    </row>
    <row r="384" spans="26:27">
      <c r="Z384">
        <v>0.22217800000000001</v>
      </c>
      <c r="AA384">
        <v>443.56241754433097</v>
      </c>
    </row>
    <row r="385" spans="26:27">
      <c r="Z385">
        <v>0.16464250000000002</v>
      </c>
      <c r="AA385">
        <v>448.78095120379504</v>
      </c>
    </row>
    <row r="386" spans="26:27">
      <c r="Z386">
        <v>0.11840385</v>
      </c>
      <c r="AA386">
        <v>454.02856164480704</v>
      </c>
    </row>
    <row r="387" spans="26:27">
      <c r="Z387">
        <v>8.2569400000000001E-2</v>
      </c>
      <c r="AA387">
        <v>459.30524886736703</v>
      </c>
    </row>
    <row r="388" spans="26:27">
      <c r="Z388">
        <v>5.5795049999999999E-2</v>
      </c>
      <c r="AA388">
        <v>464.611012871475</v>
      </c>
    </row>
    <row r="389" spans="26:27">
      <c r="Z389">
        <v>3.65119E-2</v>
      </c>
      <c r="AA389">
        <v>469.94585365713101</v>
      </c>
    </row>
    <row r="390" spans="26:27">
      <c r="Z390">
        <v>2.3126399999999998E-2</v>
      </c>
      <c r="AA390">
        <v>475.30977122433501</v>
      </c>
    </row>
    <row r="391" spans="26:27">
      <c r="Z391">
        <v>1.4171400000000001E-2</v>
      </c>
      <c r="AA391">
        <v>480.70276557308705</v>
      </c>
    </row>
    <row r="392" spans="26:27">
      <c r="Z392">
        <v>8.3978100000000003E-3</v>
      </c>
      <c r="AA392">
        <v>486.12483670338702</v>
      </c>
    </row>
    <row r="393" spans="26:27">
      <c r="Z393">
        <v>4.8107549999999999E-3</v>
      </c>
      <c r="AA393">
        <v>491.57598461523503</v>
      </c>
    </row>
    <row r="394" spans="26:27">
      <c r="Z394">
        <v>2.6632449999999998E-3</v>
      </c>
      <c r="AA394">
        <v>497.05620930863103</v>
      </c>
    </row>
    <row r="395" spans="26:27">
      <c r="Z395">
        <v>1.424418E-3</v>
      </c>
      <c r="AA395">
        <v>502.56551078357501</v>
      </c>
    </row>
    <row r="396" spans="26:27">
      <c r="Z396">
        <v>7.3583450000000005E-4</v>
      </c>
      <c r="AA396">
        <v>508.10388904006697</v>
      </c>
    </row>
    <row r="397" spans="26:27">
      <c r="Z397">
        <v>3.6705950000000005E-4</v>
      </c>
      <c r="AA397">
        <v>513.67134407810704</v>
      </c>
    </row>
    <row r="398" spans="26:27">
      <c r="Z398">
        <v>1.7677599999999999E-4</v>
      </c>
      <c r="AA398">
        <v>519.26787589769515</v>
      </c>
    </row>
    <row r="399" spans="26:27">
      <c r="Z399">
        <v>8.2180050000000006E-5</v>
      </c>
      <c r="AA399">
        <v>524.89348449883107</v>
      </c>
    </row>
    <row r="400" spans="26:27">
      <c r="Z400">
        <v>3.687265E-5</v>
      </c>
      <c r="AA400">
        <v>530.54816988151515</v>
      </c>
    </row>
    <row r="401" spans="26:27">
      <c r="Z401">
        <v>1.5965385E-5</v>
      </c>
      <c r="AA401">
        <v>536.23193204574704</v>
      </c>
    </row>
    <row r="402" spans="26:27">
      <c r="Z402">
        <v>6.6701849999999999E-6</v>
      </c>
      <c r="AA402">
        <v>541.94477099152709</v>
      </c>
    </row>
    <row r="403" spans="26:27">
      <c r="Z403">
        <v>2.6887000000000002E-6</v>
      </c>
      <c r="AA403">
        <v>547.68668671885507</v>
      </c>
    </row>
    <row r="404" spans="26:27">
      <c r="Z404">
        <v>1.0455820000000001E-6</v>
      </c>
      <c r="AA404">
        <v>553.45767922773109</v>
      </c>
    </row>
    <row r="405" spans="26:27">
      <c r="Z405">
        <v>3.92245E-7</v>
      </c>
      <c r="AA405">
        <v>559.25774851815504</v>
      </c>
    </row>
    <row r="406" spans="26:27">
      <c r="Z406">
        <v>1.419445E-7</v>
      </c>
      <c r="AA406">
        <v>565.08689459012703</v>
      </c>
    </row>
    <row r="407" spans="26:27">
      <c r="Z407">
        <v>4.9546049999999995E-8</v>
      </c>
      <c r="AA407">
        <v>570.94511744364706</v>
      </c>
    </row>
    <row r="408" spans="26:27">
      <c r="Z408">
        <v>1.6680874999999999E-8</v>
      </c>
      <c r="AA408">
        <v>576.83241707871503</v>
      </c>
    </row>
    <row r="409" spans="26:27">
      <c r="Z409">
        <v>5.4166799999999995E-9</v>
      </c>
      <c r="AA409">
        <v>582.74879349533103</v>
      </c>
    </row>
    <row r="410" spans="26:27">
      <c r="Z410">
        <v>1.696453E-9</v>
      </c>
      <c r="AA410">
        <v>588.69424669349496</v>
      </c>
    </row>
    <row r="411" spans="26:27">
      <c r="Z411">
        <v>5.1243199999999997E-10</v>
      </c>
      <c r="AA411">
        <v>594.66877667320705</v>
      </c>
    </row>
    <row r="412" spans="26:27">
      <c r="Z412">
        <v>1.492783E-10</v>
      </c>
      <c r="AA412">
        <v>600.67238343446706</v>
      </c>
    </row>
    <row r="413" spans="26:27">
      <c r="Z413">
        <v>4.1939600000000001E-11</v>
      </c>
      <c r="AA413">
        <v>606.70506697727501</v>
      </c>
    </row>
    <row r="414" spans="26:27">
      <c r="Z414">
        <v>1.1363455000000001E-11</v>
      </c>
      <c r="AA414">
        <v>612.76682730163111</v>
      </c>
    </row>
    <row r="415" spans="26:27">
      <c r="Z415">
        <v>2.9692949999999998E-12</v>
      </c>
      <c r="AA415">
        <v>618.85766440753514</v>
      </c>
    </row>
    <row r="416" spans="26:27">
      <c r="Z416">
        <v>7.4826349999999999E-13</v>
      </c>
      <c r="AA416">
        <v>624.9775782949871</v>
      </c>
    </row>
    <row r="417" spans="26:27">
      <c r="Z417">
        <v>1.8184055E-13</v>
      </c>
      <c r="AA417">
        <v>631.12656896398721</v>
      </c>
    </row>
    <row r="418" spans="26:27">
      <c r="Z418">
        <v>4.2615799999999998E-14</v>
      </c>
      <c r="AA418">
        <v>637.30463641453503</v>
      </c>
    </row>
    <row r="419" spans="26:27">
      <c r="Z419">
        <v>9.6314449999999993E-15</v>
      </c>
      <c r="AA419">
        <v>643.511780646631</v>
      </c>
    </row>
    <row r="420" spans="26:27">
      <c r="Z420">
        <v>2.0991760000000003E-15</v>
      </c>
      <c r="AA420">
        <v>649.74800166027512</v>
      </c>
    </row>
    <row r="421" spans="26:27">
      <c r="Z421">
        <v>4.4121550000000002E-16</v>
      </c>
      <c r="AA421">
        <v>656.01329945546695</v>
      </c>
    </row>
    <row r="422" spans="26:27">
      <c r="Z422">
        <v>8.9428399999999998E-17</v>
      </c>
      <c r="AA422">
        <v>662.30767403220716</v>
      </c>
    </row>
    <row r="423" spans="26:27">
      <c r="Z423">
        <v>1.7479409999999998E-17</v>
      </c>
      <c r="AA423">
        <v>668.63112539049507</v>
      </c>
    </row>
    <row r="424" spans="26:27">
      <c r="Z424">
        <v>3.294635E-18</v>
      </c>
      <c r="AA424">
        <v>674.98365353033114</v>
      </c>
    </row>
    <row r="425" spans="26:27">
      <c r="Z425">
        <v>5.9884799999999991E-19</v>
      </c>
      <c r="AA425">
        <v>681.36525845171514</v>
      </c>
    </row>
    <row r="426" spans="26:27">
      <c r="Z426">
        <v>1.0496774999999999E-19</v>
      </c>
      <c r="AA426">
        <v>687.77594015464706</v>
      </c>
    </row>
    <row r="427" spans="26:27">
      <c r="Z427">
        <v>1.7742140000000001E-20</v>
      </c>
      <c r="AA427">
        <v>694.21569863912714</v>
      </c>
    </row>
    <row r="428" spans="26:27">
      <c r="Z428">
        <v>2.8918484999999998E-21</v>
      </c>
      <c r="AA428">
        <v>700.68453390515515</v>
      </c>
    </row>
    <row r="429" spans="26:27">
      <c r="Z429">
        <v>4.5452950000000006E-22</v>
      </c>
      <c r="AA429">
        <v>707.18244595273109</v>
      </c>
    </row>
    <row r="430" spans="26:27">
      <c r="Z430">
        <v>6.8891450000000006E-23</v>
      </c>
      <c r="AA430">
        <v>713.70943478185507</v>
      </c>
    </row>
    <row r="431" spans="26:27">
      <c r="Z431">
        <v>1.0069134999999999E-23</v>
      </c>
      <c r="AA431">
        <v>720.26550039252709</v>
      </c>
    </row>
    <row r="432" spans="26:27">
      <c r="Z432">
        <v>1.4191205000000001E-24</v>
      </c>
      <c r="AA432">
        <v>726.85064278474715</v>
      </c>
    </row>
    <row r="433" spans="26:27">
      <c r="Z433">
        <v>1.928648E-25</v>
      </c>
      <c r="AA433">
        <v>733.46486195851526</v>
      </c>
    </row>
    <row r="434" spans="26:27">
      <c r="Z434">
        <v>2.527519E-26</v>
      </c>
      <c r="AA434">
        <v>740.10815791383118</v>
      </c>
    </row>
    <row r="435" spans="26:27">
      <c r="Z435">
        <v>3.1940544999999999E-27</v>
      </c>
      <c r="AA435">
        <v>746.78053065069503</v>
      </c>
    </row>
    <row r="436" spans="26:27">
      <c r="Z436">
        <v>3.8923045000000001E-28</v>
      </c>
      <c r="AA436">
        <v>753.48198016910703</v>
      </c>
    </row>
    <row r="437" spans="26:27">
      <c r="Z437">
        <v>4.5736009999999997E-29</v>
      </c>
      <c r="AA437">
        <v>760.21250646906719</v>
      </c>
    </row>
    <row r="438" spans="26:27">
      <c r="Z438">
        <v>5.1821049999999998E-30</v>
      </c>
      <c r="AA438">
        <v>766.97210955057517</v>
      </c>
    </row>
    <row r="439" spans="26:27">
      <c r="Z439">
        <v>5.6617550000000004E-31</v>
      </c>
      <c r="AA439">
        <v>773.76078941363107</v>
      </c>
    </row>
    <row r="440" spans="26:27">
      <c r="Z440">
        <v>5.9647950000000006E-32</v>
      </c>
      <c r="AA440">
        <v>780.57854605823513</v>
      </c>
    </row>
    <row r="441" spans="26:27">
      <c r="Z441">
        <v>6.0596500000000001E-33</v>
      </c>
      <c r="AA441">
        <v>787.42537948438712</v>
      </c>
    </row>
    <row r="442" spans="26:27">
      <c r="Z442">
        <v>5.9357149999999997E-34</v>
      </c>
      <c r="AA442">
        <v>794.30128969208715</v>
      </c>
    </row>
    <row r="443" spans="26:27">
      <c r="Z443">
        <v>5.6064289999999997E-35</v>
      </c>
      <c r="AA443">
        <v>801.20627668133511</v>
      </c>
    </row>
    <row r="444" spans="26:27">
      <c r="Z444">
        <v>5.1061045E-36</v>
      </c>
      <c r="AA444">
        <v>808.14034045213111</v>
      </c>
    </row>
    <row r="445" spans="26:27">
      <c r="Z445">
        <v>4.4841335000000003E-37</v>
      </c>
      <c r="AA445">
        <v>815.10348100447504</v>
      </c>
    </row>
    <row r="446" spans="26:27">
      <c r="Z446">
        <v>3.7972469999999998E-38</v>
      </c>
      <c r="AA446">
        <v>822.09569833836701</v>
      </c>
    </row>
    <row r="447" spans="26:27">
      <c r="Z447">
        <v>3.1004505000000003E-39</v>
      </c>
      <c r="AA447">
        <v>829.11699245380714</v>
      </c>
    </row>
    <row r="448" spans="26:27">
      <c r="Z448">
        <v>2.4409380000000002E-40</v>
      </c>
      <c r="AA448">
        <v>836.16736335079509</v>
      </c>
    </row>
    <row r="449" spans="26:27">
      <c r="Z449">
        <v>1.8530774999999999E-41</v>
      </c>
      <c r="AA449">
        <v>843.24681102933118</v>
      </c>
    </row>
    <row r="450" spans="26:27">
      <c r="Z450">
        <v>1.3564574999999999E-42</v>
      </c>
      <c r="AA450">
        <v>850.3553354894151</v>
      </c>
    </row>
    <row r="451" spans="26:27">
      <c r="Z451">
        <v>9.5288350000000012E-44</v>
      </c>
      <c r="AA451">
        <v>857.49293673104705</v>
      </c>
    </row>
    <row r="452" spans="26:27">
      <c r="Z452">
        <v>6.3058500000000001E-45</v>
      </c>
      <c r="AA452">
        <v>864.65961475422705</v>
      </c>
    </row>
    <row r="453" spans="26:27">
      <c r="Z453">
        <v>0</v>
      </c>
      <c r="AA453">
        <v>871.85536955895509</v>
      </c>
    </row>
    <row r="454" spans="26:27">
      <c r="Z454">
        <v>0</v>
      </c>
      <c r="AA454">
        <v>879.08020114523117</v>
      </c>
    </row>
    <row r="455" spans="26:27">
      <c r="Z455">
        <v>0</v>
      </c>
      <c r="AA455">
        <v>886.33410951305518</v>
      </c>
    </row>
    <row r="456" spans="26:27">
      <c r="Z456">
        <v>0</v>
      </c>
      <c r="AA456">
        <v>893.61709466242701</v>
      </c>
    </row>
    <row r="457" spans="26:27">
      <c r="Z457">
        <v>0</v>
      </c>
      <c r="AA457">
        <v>900.92915659334722</v>
      </c>
    </row>
    <row r="458" spans="26:27">
      <c r="Z458">
        <v>0</v>
      </c>
      <c r="AA458">
        <v>908.27029530581513</v>
      </c>
    </row>
    <row r="459" spans="26:27">
      <c r="Z459">
        <v>0</v>
      </c>
      <c r="AA459">
        <v>915.64051079983119</v>
      </c>
    </row>
    <row r="460" spans="26:27">
      <c r="Z460">
        <v>0</v>
      </c>
      <c r="AA460">
        <v>923.03980307539518</v>
      </c>
    </row>
  </sheetData>
  <mergeCells count="9">
    <mergeCell ref="Z2:AA2"/>
    <mergeCell ref="D34:E34"/>
    <mergeCell ref="D35:E35"/>
    <mergeCell ref="D36:E36"/>
    <mergeCell ref="A29:C29"/>
    <mergeCell ref="A30:C30"/>
    <mergeCell ref="A32:C32"/>
    <mergeCell ref="U2:V2"/>
    <mergeCell ref="X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ARC_BR2_spectra_Lee</vt:lpstr>
      <vt:lpstr>elast stopping in Ni</vt:lpstr>
      <vt:lpstr>Alpha Spec</vt:lpstr>
      <vt:lpstr>Proton Spec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Chase Gesteland</dc:creator>
  <cp:keywords/>
  <dc:description/>
  <cp:lastModifiedBy>Reis, Christopher</cp:lastModifiedBy>
  <cp:revision/>
  <dcterms:created xsi:type="dcterms:W3CDTF">2024-06-14T17:15:44Z</dcterms:created>
  <dcterms:modified xsi:type="dcterms:W3CDTF">2025-04-04T19:48:32Z</dcterms:modified>
  <cp:category/>
  <cp:contentStatus/>
</cp:coreProperties>
</file>