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Estadistica\Apuntes de clases\"/>
    </mc:Choice>
  </mc:AlternateContent>
  <bookViews>
    <workbookView xWindow="0" yWindow="0" windowWidth="20490" windowHeight="7755" firstSheet="1" activeTab="3"/>
  </bookViews>
  <sheets>
    <sheet name="DISEÑO 2^K" sheetId="1" r:id="rId1"/>
    <sheet name="ANOVA 2^2" sheetId="2" r:id="rId2"/>
    <sheet name="ANOVA 2^2 EJEMPLO INVERTIDO" sheetId="4" r:id="rId3"/>
    <sheet name="ANOVA 2^3" sheetId="3" r:id="rId4"/>
    <sheet name="ANOVA 2^K No replicado" sheetId="5" r:id="rId5"/>
    <sheet name="ANOVA 2^K No replicado continua" sheetId="6" r:id="rId6"/>
    <sheet name="COLAPSO DE MODELO" sheetId="7" r:id="rId7"/>
  </sheets>
  <definedNames>
    <definedName name="_xlnm._FilterDatabase" localSheetId="4" hidden="1">'ANOVA 2^K No replicado'!$Q$58:$R$72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3" i="4"/>
  <c r="P4" i="4"/>
  <c r="P3" i="4"/>
  <c r="F17" i="2" l="1"/>
  <c r="P14" i="2" l="1"/>
  <c r="N16" i="2"/>
  <c r="K10" i="2"/>
  <c r="M10" i="2"/>
  <c r="K3" i="2"/>
  <c r="K7" i="2"/>
  <c r="G11" i="2" l="1"/>
  <c r="F14" i="2"/>
  <c r="F11" i="2"/>
  <c r="F15" i="2" s="1"/>
  <c r="M11" i="2" l="1"/>
  <c r="F16" i="2"/>
  <c r="O55" i="7"/>
  <c r="O56" i="7"/>
  <c r="O57" i="7"/>
  <c r="O58" i="7"/>
  <c r="O59" i="7"/>
  <c r="O60" i="7"/>
  <c r="O54" i="7"/>
  <c r="N54" i="7"/>
  <c r="N55" i="7"/>
  <c r="N56" i="7"/>
  <c r="N57" i="7"/>
  <c r="N58" i="7"/>
  <c r="N59" i="7"/>
  <c r="N60" i="7"/>
  <c r="M55" i="7"/>
  <c r="M56" i="7"/>
  <c r="M57" i="7"/>
  <c r="M58" i="7"/>
  <c r="M59" i="7"/>
  <c r="M60" i="7"/>
  <c r="M61" i="7"/>
  <c r="M54" i="7"/>
  <c r="L61" i="7"/>
  <c r="K62" i="7"/>
  <c r="K61" i="7"/>
  <c r="K60" i="7"/>
  <c r="K59" i="7"/>
  <c r="K58" i="7"/>
  <c r="K57" i="7"/>
  <c r="K56" i="7"/>
  <c r="K55" i="7"/>
  <c r="K54" i="7"/>
  <c r="B66" i="7"/>
  <c r="B65" i="7"/>
  <c r="F65" i="7"/>
  <c r="D65" i="7"/>
  <c r="I50" i="7"/>
  <c r="I49" i="7"/>
  <c r="I48" i="7"/>
  <c r="B62" i="7"/>
  <c r="C62" i="7"/>
  <c r="D62" i="7"/>
  <c r="E62" i="7"/>
  <c r="F62" i="7"/>
  <c r="G62" i="7"/>
  <c r="A62" i="7"/>
  <c r="A61" i="7"/>
  <c r="I40" i="7"/>
  <c r="D54" i="7"/>
  <c r="G59" i="7"/>
  <c r="G53" i="7"/>
  <c r="B52" i="7"/>
  <c r="B60" i="7" s="1"/>
  <c r="C52" i="7"/>
  <c r="C60" i="7" s="1"/>
  <c r="D52" i="7"/>
  <c r="D60" i="7" s="1"/>
  <c r="E52" i="7"/>
  <c r="E60" i="7" s="1"/>
  <c r="F52" i="7"/>
  <c r="F60" i="7" s="1"/>
  <c r="G52" i="7"/>
  <c r="G60" i="7" s="1"/>
  <c r="B53" i="7"/>
  <c r="C53" i="7"/>
  <c r="D53" i="7"/>
  <c r="E53" i="7"/>
  <c r="F53" i="7"/>
  <c r="B54" i="7"/>
  <c r="C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A56" i="7"/>
  <c r="A53" i="7"/>
  <c r="A54" i="7"/>
  <c r="A55" i="7"/>
  <c r="A57" i="7"/>
  <c r="A58" i="7"/>
  <c r="A59" i="7"/>
  <c r="A52" i="7"/>
  <c r="A60" i="7" s="1"/>
  <c r="R41" i="7"/>
  <c r="R42" i="7"/>
  <c r="R43" i="7"/>
  <c r="R44" i="7"/>
  <c r="R45" i="7"/>
  <c r="R46" i="7"/>
  <c r="R47" i="7"/>
  <c r="R40" i="7"/>
  <c r="Q41" i="7"/>
  <c r="Q42" i="7"/>
  <c r="Q43" i="7"/>
  <c r="Q44" i="7"/>
  <c r="Q45" i="7"/>
  <c r="Q46" i="7"/>
  <c r="Q47" i="7"/>
  <c r="Q40" i="7"/>
  <c r="P47" i="7"/>
  <c r="P41" i="7"/>
  <c r="P42" i="7"/>
  <c r="P43" i="7"/>
  <c r="P44" i="7"/>
  <c r="P45" i="7"/>
  <c r="P46" i="7"/>
  <c r="P40" i="7"/>
  <c r="O41" i="7"/>
  <c r="O42" i="7"/>
  <c r="O43" i="7"/>
  <c r="O44" i="7"/>
  <c r="O45" i="7"/>
  <c r="O46" i="7"/>
  <c r="O47" i="7"/>
  <c r="O40" i="7"/>
  <c r="J41" i="7"/>
  <c r="J42" i="7"/>
  <c r="J43" i="7"/>
  <c r="J44" i="7"/>
  <c r="J40" i="7"/>
  <c r="I41" i="7"/>
  <c r="I42" i="7"/>
  <c r="I43" i="7"/>
  <c r="I44" i="7"/>
  <c r="I45" i="7"/>
  <c r="I46" i="7"/>
  <c r="I47" i="7"/>
  <c r="G61" i="7" l="1"/>
  <c r="E61" i="7"/>
  <c r="C61" i="7"/>
  <c r="F61" i="7"/>
  <c r="D61" i="7"/>
  <c r="B61" i="7"/>
  <c r="J46" i="7"/>
  <c r="J45" i="7"/>
  <c r="J47" i="7"/>
  <c r="F35" i="6"/>
  <c r="F28" i="6"/>
  <c r="F29" i="6"/>
  <c r="F30" i="6"/>
  <c r="F31" i="6"/>
  <c r="F32" i="6"/>
  <c r="F33" i="6"/>
  <c r="F3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27" i="6"/>
  <c r="G53" i="5"/>
  <c r="M5" i="6"/>
  <c r="M6" i="6"/>
  <c r="M9" i="6"/>
  <c r="M4" i="6"/>
  <c r="L5" i="6"/>
  <c r="L6" i="6"/>
  <c r="L9" i="6"/>
  <c r="L4" i="6"/>
  <c r="K5" i="6"/>
  <c r="K6" i="6"/>
  <c r="K9" i="6"/>
  <c r="K19" i="6"/>
  <c r="K4" i="6"/>
  <c r="J19" i="6"/>
  <c r="I19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C20" i="6"/>
  <c r="C19" i="6"/>
  <c r="B19" i="6"/>
  <c r="B20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M26" i="3"/>
  <c r="B93" i="5"/>
  <c r="D93" i="5"/>
  <c r="G52" i="5"/>
  <c r="E33" i="3"/>
  <c r="C33" i="3"/>
  <c r="G17" i="3"/>
  <c r="G16" i="3"/>
  <c r="F93" i="5" l="1"/>
  <c r="V20" i="5"/>
  <c r="N56" i="5" s="1"/>
  <c r="U20" i="5"/>
  <c r="T20" i="5"/>
  <c r="L56" i="5" s="1"/>
  <c r="S20" i="5"/>
  <c r="R20" i="5"/>
  <c r="J56" i="5" s="1"/>
  <c r="Q20" i="5"/>
  <c r="P20" i="5"/>
  <c r="H56" i="5" s="1"/>
  <c r="O20" i="5"/>
  <c r="N20" i="5"/>
  <c r="F56" i="5" s="1"/>
  <c r="C61" i="5"/>
  <c r="N42" i="5"/>
  <c r="F78" i="5" s="1"/>
  <c r="O71" i="5"/>
  <c r="O75" i="5"/>
  <c r="O79" i="5"/>
  <c r="O83" i="5"/>
  <c r="O87" i="5"/>
  <c r="B56" i="5"/>
  <c r="C56" i="5"/>
  <c r="D56" i="5"/>
  <c r="E56" i="5"/>
  <c r="G56" i="5"/>
  <c r="I56" i="5"/>
  <c r="K56" i="5"/>
  <c r="M56" i="5"/>
  <c r="B57" i="5"/>
  <c r="C57" i="5"/>
  <c r="D57" i="5"/>
  <c r="E57" i="5"/>
  <c r="H57" i="5"/>
  <c r="L57" i="5"/>
  <c r="B58" i="5"/>
  <c r="C58" i="5"/>
  <c r="D58" i="5"/>
  <c r="E58" i="5"/>
  <c r="G58" i="5"/>
  <c r="B59" i="5"/>
  <c r="C59" i="5"/>
  <c r="D59" i="5"/>
  <c r="E59" i="5"/>
  <c r="F59" i="5"/>
  <c r="J59" i="5"/>
  <c r="N59" i="5"/>
  <c r="B60" i="5"/>
  <c r="C60" i="5"/>
  <c r="D60" i="5"/>
  <c r="E60" i="5"/>
  <c r="I60" i="5"/>
  <c r="M60" i="5"/>
  <c r="B61" i="5"/>
  <c r="D61" i="5"/>
  <c r="E61" i="5"/>
  <c r="K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K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K69" i="5"/>
  <c r="B70" i="5"/>
  <c r="C70" i="5"/>
  <c r="D70" i="5"/>
  <c r="E70" i="5"/>
  <c r="M70" i="5"/>
  <c r="B71" i="5"/>
  <c r="C71" i="5"/>
  <c r="D71" i="5"/>
  <c r="E71" i="5"/>
  <c r="F71" i="5"/>
  <c r="H71" i="5"/>
  <c r="J71" i="5"/>
  <c r="L71" i="5"/>
  <c r="N71" i="5"/>
  <c r="B72" i="5"/>
  <c r="C72" i="5"/>
  <c r="D72" i="5"/>
  <c r="E72" i="5"/>
  <c r="G72" i="5"/>
  <c r="I72" i="5"/>
  <c r="M72" i="5"/>
  <c r="B73" i="5"/>
  <c r="C73" i="5"/>
  <c r="D73" i="5"/>
  <c r="E73" i="5"/>
  <c r="F73" i="5"/>
  <c r="H73" i="5"/>
  <c r="J73" i="5"/>
  <c r="L73" i="5"/>
  <c r="N73" i="5"/>
  <c r="B74" i="5"/>
  <c r="C74" i="5"/>
  <c r="D74" i="5"/>
  <c r="E74" i="5"/>
  <c r="G74" i="5"/>
  <c r="I74" i="5"/>
  <c r="M74" i="5"/>
  <c r="B75" i="5"/>
  <c r="C75" i="5"/>
  <c r="D75" i="5"/>
  <c r="E75" i="5"/>
  <c r="F75" i="5"/>
  <c r="H75" i="5"/>
  <c r="J75" i="5"/>
  <c r="L75" i="5"/>
  <c r="N75" i="5"/>
  <c r="B76" i="5"/>
  <c r="C76" i="5"/>
  <c r="D76" i="5"/>
  <c r="E76" i="5"/>
  <c r="G76" i="5"/>
  <c r="I76" i="5"/>
  <c r="M76" i="5"/>
  <c r="B77" i="5"/>
  <c r="C77" i="5"/>
  <c r="D77" i="5"/>
  <c r="E77" i="5"/>
  <c r="F77" i="5"/>
  <c r="H77" i="5"/>
  <c r="J77" i="5"/>
  <c r="L77" i="5"/>
  <c r="N77" i="5"/>
  <c r="B78" i="5"/>
  <c r="C78" i="5"/>
  <c r="D78" i="5"/>
  <c r="E78" i="5"/>
  <c r="G78" i="5"/>
  <c r="I78" i="5"/>
  <c r="M78" i="5"/>
  <c r="B79" i="5"/>
  <c r="C79" i="5"/>
  <c r="D79" i="5"/>
  <c r="E79" i="5"/>
  <c r="H79" i="5"/>
  <c r="J79" i="5"/>
  <c r="L79" i="5"/>
  <c r="N79" i="5"/>
  <c r="B80" i="5"/>
  <c r="C80" i="5"/>
  <c r="D80" i="5"/>
  <c r="E80" i="5"/>
  <c r="G80" i="5"/>
  <c r="I80" i="5"/>
  <c r="M80" i="5"/>
  <c r="B81" i="5"/>
  <c r="C81" i="5"/>
  <c r="D81" i="5"/>
  <c r="E81" i="5"/>
  <c r="H81" i="5"/>
  <c r="J81" i="5"/>
  <c r="L81" i="5"/>
  <c r="N81" i="5"/>
  <c r="B82" i="5"/>
  <c r="C82" i="5"/>
  <c r="D82" i="5"/>
  <c r="E82" i="5"/>
  <c r="G82" i="5"/>
  <c r="I82" i="5"/>
  <c r="M82" i="5"/>
  <c r="B83" i="5"/>
  <c r="C83" i="5"/>
  <c r="D83" i="5"/>
  <c r="E83" i="5"/>
  <c r="H83" i="5"/>
  <c r="J83" i="5"/>
  <c r="L83" i="5"/>
  <c r="N83" i="5"/>
  <c r="B84" i="5"/>
  <c r="C84" i="5"/>
  <c r="D84" i="5"/>
  <c r="E84" i="5"/>
  <c r="G84" i="5"/>
  <c r="I84" i="5"/>
  <c r="M84" i="5"/>
  <c r="B85" i="5"/>
  <c r="C85" i="5"/>
  <c r="D85" i="5"/>
  <c r="E85" i="5"/>
  <c r="H85" i="5"/>
  <c r="J85" i="5"/>
  <c r="L85" i="5"/>
  <c r="N85" i="5"/>
  <c r="B86" i="5"/>
  <c r="C86" i="5"/>
  <c r="D86" i="5"/>
  <c r="E86" i="5"/>
  <c r="G86" i="5"/>
  <c r="I86" i="5"/>
  <c r="M86" i="5"/>
  <c r="B87" i="5"/>
  <c r="C87" i="5"/>
  <c r="D87" i="5"/>
  <c r="E87" i="5"/>
  <c r="H87" i="5"/>
  <c r="J87" i="5"/>
  <c r="L87" i="5"/>
  <c r="N87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56" i="5"/>
  <c r="W21" i="5"/>
  <c r="O57" i="5" s="1"/>
  <c r="W22" i="5"/>
  <c r="O58" i="5" s="1"/>
  <c r="W23" i="5"/>
  <c r="O59" i="5" s="1"/>
  <c r="W24" i="5"/>
  <c r="O60" i="5" s="1"/>
  <c r="W25" i="5"/>
  <c r="O61" i="5" s="1"/>
  <c r="W26" i="5"/>
  <c r="O62" i="5" s="1"/>
  <c r="W27" i="5"/>
  <c r="O63" i="5" s="1"/>
  <c r="W28" i="5"/>
  <c r="O64" i="5" s="1"/>
  <c r="W29" i="5"/>
  <c r="O65" i="5" s="1"/>
  <c r="W30" i="5"/>
  <c r="O66" i="5" s="1"/>
  <c r="W31" i="5"/>
  <c r="O67" i="5" s="1"/>
  <c r="W32" i="5"/>
  <c r="O68" i="5" s="1"/>
  <c r="W33" i="5"/>
  <c r="O69" i="5" s="1"/>
  <c r="W34" i="5"/>
  <c r="O70" i="5" s="1"/>
  <c r="W35" i="5"/>
  <c r="W36" i="5"/>
  <c r="O72" i="5" s="1"/>
  <c r="W37" i="5"/>
  <c r="O73" i="5" s="1"/>
  <c r="W38" i="5"/>
  <c r="O74" i="5" s="1"/>
  <c r="W39" i="5"/>
  <c r="W40" i="5"/>
  <c r="O76" i="5" s="1"/>
  <c r="W41" i="5"/>
  <c r="O77" i="5" s="1"/>
  <c r="W42" i="5"/>
  <c r="O78" i="5" s="1"/>
  <c r="W43" i="5"/>
  <c r="W44" i="5"/>
  <c r="O80" i="5" s="1"/>
  <c r="W45" i="5"/>
  <c r="O81" i="5" s="1"/>
  <c r="W46" i="5"/>
  <c r="O82" i="5" s="1"/>
  <c r="W47" i="5"/>
  <c r="W48" i="5"/>
  <c r="O84" i="5" s="1"/>
  <c r="W49" i="5"/>
  <c r="O85" i="5" s="1"/>
  <c r="W50" i="5"/>
  <c r="O86" i="5" s="1"/>
  <c r="W51" i="5"/>
  <c r="W20" i="5"/>
  <c r="O56" i="5" s="1"/>
  <c r="V21" i="5"/>
  <c r="N57" i="5" s="1"/>
  <c r="V22" i="5"/>
  <c r="N58" i="5" s="1"/>
  <c r="V23" i="5"/>
  <c r="V24" i="5"/>
  <c r="N60" i="5" s="1"/>
  <c r="V25" i="5"/>
  <c r="N61" i="5" s="1"/>
  <c r="V26" i="5"/>
  <c r="N62" i="5" s="1"/>
  <c r="V27" i="5"/>
  <c r="N63" i="5" s="1"/>
  <c r="V28" i="5"/>
  <c r="N64" i="5" s="1"/>
  <c r="V29" i="5"/>
  <c r="N65" i="5" s="1"/>
  <c r="V30" i="5"/>
  <c r="N66" i="5" s="1"/>
  <c r="V31" i="5"/>
  <c r="N67" i="5" s="1"/>
  <c r="V32" i="5"/>
  <c r="N68" i="5" s="1"/>
  <c r="V33" i="5"/>
  <c r="N69" i="5" s="1"/>
  <c r="V34" i="5"/>
  <c r="N70" i="5" s="1"/>
  <c r="V35" i="5"/>
  <c r="V36" i="5"/>
  <c r="N72" i="5" s="1"/>
  <c r="V37" i="5"/>
  <c r="V38" i="5"/>
  <c r="N74" i="5" s="1"/>
  <c r="V39" i="5"/>
  <c r="V40" i="5"/>
  <c r="N76" i="5" s="1"/>
  <c r="V41" i="5"/>
  <c r="V42" i="5"/>
  <c r="N78" i="5" s="1"/>
  <c r="V43" i="5"/>
  <c r="V44" i="5"/>
  <c r="N80" i="5" s="1"/>
  <c r="V45" i="5"/>
  <c r="V46" i="5"/>
  <c r="N82" i="5" s="1"/>
  <c r="V47" i="5"/>
  <c r="V48" i="5"/>
  <c r="N84" i="5" s="1"/>
  <c r="V49" i="5"/>
  <c r="V50" i="5"/>
  <c r="N86" i="5" s="1"/>
  <c r="V51" i="5"/>
  <c r="U21" i="5"/>
  <c r="M57" i="5" s="1"/>
  <c r="U22" i="5"/>
  <c r="M58" i="5" s="1"/>
  <c r="U23" i="5"/>
  <c r="M59" i="5" s="1"/>
  <c r="U24" i="5"/>
  <c r="U25" i="5"/>
  <c r="M61" i="5" s="1"/>
  <c r="U26" i="5"/>
  <c r="M62" i="5" s="1"/>
  <c r="U27" i="5"/>
  <c r="M63" i="5" s="1"/>
  <c r="U28" i="5"/>
  <c r="M64" i="5" s="1"/>
  <c r="U29" i="5"/>
  <c r="M65" i="5" s="1"/>
  <c r="U30" i="5"/>
  <c r="M66" i="5" s="1"/>
  <c r="U31" i="5"/>
  <c r="M67" i="5" s="1"/>
  <c r="U32" i="5"/>
  <c r="M68" i="5" s="1"/>
  <c r="U33" i="5"/>
  <c r="M69" i="5" s="1"/>
  <c r="U34" i="5"/>
  <c r="U35" i="5"/>
  <c r="M71" i="5" s="1"/>
  <c r="U36" i="5"/>
  <c r="U37" i="5"/>
  <c r="M73" i="5" s="1"/>
  <c r="U38" i="5"/>
  <c r="U39" i="5"/>
  <c r="M75" i="5" s="1"/>
  <c r="U40" i="5"/>
  <c r="U41" i="5"/>
  <c r="M77" i="5" s="1"/>
  <c r="U42" i="5"/>
  <c r="U43" i="5"/>
  <c r="M79" i="5" s="1"/>
  <c r="U44" i="5"/>
  <c r="U45" i="5"/>
  <c r="M81" i="5" s="1"/>
  <c r="U46" i="5"/>
  <c r="U47" i="5"/>
  <c r="M83" i="5" s="1"/>
  <c r="U48" i="5"/>
  <c r="U49" i="5"/>
  <c r="M85" i="5" s="1"/>
  <c r="U50" i="5"/>
  <c r="U51" i="5"/>
  <c r="M87" i="5" s="1"/>
  <c r="T21" i="5"/>
  <c r="T22" i="5"/>
  <c r="L58" i="5" s="1"/>
  <c r="T23" i="5"/>
  <c r="L59" i="5" s="1"/>
  <c r="T24" i="5"/>
  <c r="L60" i="5" s="1"/>
  <c r="T25" i="5"/>
  <c r="L61" i="5" s="1"/>
  <c r="T26" i="5"/>
  <c r="L62" i="5" s="1"/>
  <c r="T27" i="5"/>
  <c r="L63" i="5" s="1"/>
  <c r="T28" i="5"/>
  <c r="L64" i="5" s="1"/>
  <c r="T29" i="5"/>
  <c r="L65" i="5" s="1"/>
  <c r="T30" i="5"/>
  <c r="L66" i="5" s="1"/>
  <c r="T31" i="5"/>
  <c r="L67" i="5" s="1"/>
  <c r="T32" i="5"/>
  <c r="L68" i="5" s="1"/>
  <c r="T33" i="5"/>
  <c r="L69" i="5" s="1"/>
  <c r="T34" i="5"/>
  <c r="L70" i="5" s="1"/>
  <c r="T35" i="5"/>
  <c r="T36" i="5"/>
  <c r="L72" i="5" s="1"/>
  <c r="T37" i="5"/>
  <c r="T38" i="5"/>
  <c r="L74" i="5" s="1"/>
  <c r="T39" i="5"/>
  <c r="T40" i="5"/>
  <c r="L76" i="5" s="1"/>
  <c r="T41" i="5"/>
  <c r="T42" i="5"/>
  <c r="L78" i="5" s="1"/>
  <c r="T43" i="5"/>
  <c r="T44" i="5"/>
  <c r="L80" i="5" s="1"/>
  <c r="T45" i="5"/>
  <c r="T46" i="5"/>
  <c r="L82" i="5" s="1"/>
  <c r="T47" i="5"/>
  <c r="T48" i="5"/>
  <c r="L84" i="5" s="1"/>
  <c r="T49" i="5"/>
  <c r="T50" i="5"/>
  <c r="L86" i="5" s="1"/>
  <c r="T51" i="5"/>
  <c r="S51" i="5"/>
  <c r="K87" i="5" s="1"/>
  <c r="S21" i="5"/>
  <c r="K57" i="5" s="1"/>
  <c r="S22" i="5"/>
  <c r="K58" i="5" s="1"/>
  <c r="S23" i="5"/>
  <c r="K59" i="5" s="1"/>
  <c r="S24" i="5"/>
  <c r="K60" i="5" s="1"/>
  <c r="S25" i="5"/>
  <c r="S26" i="5"/>
  <c r="K62" i="5" s="1"/>
  <c r="S27" i="5"/>
  <c r="K63" i="5" s="1"/>
  <c r="S28" i="5"/>
  <c r="K64" i="5" s="1"/>
  <c r="S29" i="5"/>
  <c r="S30" i="5"/>
  <c r="K66" i="5" s="1"/>
  <c r="S31" i="5"/>
  <c r="K67" i="5" s="1"/>
  <c r="S32" i="5"/>
  <c r="K68" i="5" s="1"/>
  <c r="S33" i="5"/>
  <c r="S34" i="5"/>
  <c r="K70" i="5" s="1"/>
  <c r="S35" i="5"/>
  <c r="K71" i="5" s="1"/>
  <c r="S36" i="5"/>
  <c r="K72" i="5" s="1"/>
  <c r="S37" i="5"/>
  <c r="K73" i="5" s="1"/>
  <c r="S38" i="5"/>
  <c r="K74" i="5" s="1"/>
  <c r="S39" i="5"/>
  <c r="K75" i="5" s="1"/>
  <c r="S40" i="5"/>
  <c r="K76" i="5" s="1"/>
  <c r="S41" i="5"/>
  <c r="K77" i="5" s="1"/>
  <c r="S42" i="5"/>
  <c r="K78" i="5" s="1"/>
  <c r="S43" i="5"/>
  <c r="K79" i="5" s="1"/>
  <c r="S44" i="5"/>
  <c r="K80" i="5" s="1"/>
  <c r="S45" i="5"/>
  <c r="K81" i="5" s="1"/>
  <c r="S46" i="5"/>
  <c r="K82" i="5" s="1"/>
  <c r="S47" i="5"/>
  <c r="K83" i="5" s="1"/>
  <c r="S48" i="5"/>
  <c r="K84" i="5" s="1"/>
  <c r="S49" i="5"/>
  <c r="K85" i="5" s="1"/>
  <c r="S50" i="5"/>
  <c r="K86" i="5" s="1"/>
  <c r="R21" i="5"/>
  <c r="J57" i="5" s="1"/>
  <c r="R22" i="5"/>
  <c r="J58" i="5" s="1"/>
  <c r="R23" i="5"/>
  <c r="R24" i="5"/>
  <c r="J60" i="5" s="1"/>
  <c r="R25" i="5"/>
  <c r="J61" i="5" s="1"/>
  <c r="R26" i="5"/>
  <c r="J62" i="5" s="1"/>
  <c r="R27" i="5"/>
  <c r="J63" i="5" s="1"/>
  <c r="R28" i="5"/>
  <c r="J64" i="5" s="1"/>
  <c r="R29" i="5"/>
  <c r="J65" i="5" s="1"/>
  <c r="R30" i="5"/>
  <c r="J66" i="5" s="1"/>
  <c r="R31" i="5"/>
  <c r="J67" i="5" s="1"/>
  <c r="R32" i="5"/>
  <c r="J68" i="5" s="1"/>
  <c r="R33" i="5"/>
  <c r="J69" i="5" s="1"/>
  <c r="R34" i="5"/>
  <c r="J70" i="5" s="1"/>
  <c r="R35" i="5"/>
  <c r="R36" i="5"/>
  <c r="J72" i="5" s="1"/>
  <c r="R37" i="5"/>
  <c r="R38" i="5"/>
  <c r="J74" i="5" s="1"/>
  <c r="R39" i="5"/>
  <c r="R40" i="5"/>
  <c r="J76" i="5" s="1"/>
  <c r="R41" i="5"/>
  <c r="R42" i="5"/>
  <c r="J78" i="5" s="1"/>
  <c r="R43" i="5"/>
  <c r="R44" i="5"/>
  <c r="J80" i="5" s="1"/>
  <c r="R45" i="5"/>
  <c r="R46" i="5"/>
  <c r="J82" i="5" s="1"/>
  <c r="R47" i="5"/>
  <c r="R48" i="5"/>
  <c r="J84" i="5" s="1"/>
  <c r="R49" i="5"/>
  <c r="R50" i="5"/>
  <c r="J86" i="5" s="1"/>
  <c r="R51" i="5"/>
  <c r="Q21" i="5"/>
  <c r="I57" i="5" s="1"/>
  <c r="Q22" i="5"/>
  <c r="I58" i="5" s="1"/>
  <c r="Q23" i="5"/>
  <c r="I59" i="5" s="1"/>
  <c r="Q24" i="5"/>
  <c r="Q25" i="5"/>
  <c r="I61" i="5" s="1"/>
  <c r="Q26" i="5"/>
  <c r="I62" i="5" s="1"/>
  <c r="Q27" i="5"/>
  <c r="I63" i="5" s="1"/>
  <c r="Q28" i="5"/>
  <c r="I64" i="5" s="1"/>
  <c r="Q29" i="5"/>
  <c r="I65" i="5" s="1"/>
  <c r="Q30" i="5"/>
  <c r="I66" i="5" s="1"/>
  <c r="Q31" i="5"/>
  <c r="I67" i="5" s="1"/>
  <c r="Q32" i="5"/>
  <c r="I68" i="5" s="1"/>
  <c r="Q33" i="5"/>
  <c r="I69" i="5" s="1"/>
  <c r="Q34" i="5"/>
  <c r="I70" i="5" s="1"/>
  <c r="Q35" i="5"/>
  <c r="I71" i="5" s="1"/>
  <c r="Q36" i="5"/>
  <c r="Q37" i="5"/>
  <c r="I73" i="5" s="1"/>
  <c r="Q38" i="5"/>
  <c r="Q39" i="5"/>
  <c r="I75" i="5" s="1"/>
  <c r="Q40" i="5"/>
  <c r="Q41" i="5"/>
  <c r="I77" i="5" s="1"/>
  <c r="Q42" i="5"/>
  <c r="Q43" i="5"/>
  <c r="I79" i="5" s="1"/>
  <c r="Q44" i="5"/>
  <c r="Q45" i="5"/>
  <c r="I81" i="5" s="1"/>
  <c r="Q46" i="5"/>
  <c r="Q47" i="5"/>
  <c r="I83" i="5" s="1"/>
  <c r="Q48" i="5"/>
  <c r="Q49" i="5"/>
  <c r="I85" i="5" s="1"/>
  <c r="Q50" i="5"/>
  <c r="Q51" i="5"/>
  <c r="I87" i="5" s="1"/>
  <c r="P21" i="5"/>
  <c r="P22" i="5"/>
  <c r="H58" i="5" s="1"/>
  <c r="P23" i="5"/>
  <c r="H59" i="5" s="1"/>
  <c r="P24" i="5"/>
  <c r="H60" i="5" s="1"/>
  <c r="P25" i="5"/>
  <c r="H61" i="5" s="1"/>
  <c r="P26" i="5"/>
  <c r="H62" i="5" s="1"/>
  <c r="P27" i="5"/>
  <c r="H63" i="5" s="1"/>
  <c r="P28" i="5"/>
  <c r="H64" i="5" s="1"/>
  <c r="P29" i="5"/>
  <c r="H65" i="5" s="1"/>
  <c r="P30" i="5"/>
  <c r="H66" i="5" s="1"/>
  <c r="P31" i="5"/>
  <c r="H67" i="5" s="1"/>
  <c r="P32" i="5"/>
  <c r="H68" i="5" s="1"/>
  <c r="P33" i="5"/>
  <c r="H69" i="5" s="1"/>
  <c r="P34" i="5"/>
  <c r="H70" i="5" s="1"/>
  <c r="P35" i="5"/>
  <c r="P36" i="5"/>
  <c r="H72" i="5" s="1"/>
  <c r="P37" i="5"/>
  <c r="P38" i="5"/>
  <c r="H74" i="5" s="1"/>
  <c r="P39" i="5"/>
  <c r="P40" i="5"/>
  <c r="H76" i="5" s="1"/>
  <c r="P41" i="5"/>
  <c r="P42" i="5"/>
  <c r="H78" i="5" s="1"/>
  <c r="P43" i="5"/>
  <c r="P44" i="5"/>
  <c r="H80" i="5" s="1"/>
  <c r="P45" i="5"/>
  <c r="P46" i="5"/>
  <c r="H82" i="5" s="1"/>
  <c r="P47" i="5"/>
  <c r="P48" i="5"/>
  <c r="H84" i="5" s="1"/>
  <c r="P49" i="5"/>
  <c r="P50" i="5"/>
  <c r="H86" i="5" s="1"/>
  <c r="P51" i="5"/>
  <c r="O21" i="5"/>
  <c r="G57" i="5" s="1"/>
  <c r="O22" i="5"/>
  <c r="O23" i="5"/>
  <c r="G59" i="5" s="1"/>
  <c r="O24" i="5"/>
  <c r="G60" i="5" s="1"/>
  <c r="O25" i="5"/>
  <c r="G61" i="5" s="1"/>
  <c r="O26" i="5"/>
  <c r="G62" i="5" s="1"/>
  <c r="O27" i="5"/>
  <c r="G63" i="5" s="1"/>
  <c r="O28" i="5"/>
  <c r="G64" i="5" s="1"/>
  <c r="O29" i="5"/>
  <c r="G65" i="5" s="1"/>
  <c r="O30" i="5"/>
  <c r="G66" i="5" s="1"/>
  <c r="O31" i="5"/>
  <c r="G67" i="5" s="1"/>
  <c r="O32" i="5"/>
  <c r="G68" i="5" s="1"/>
  <c r="O33" i="5"/>
  <c r="G69" i="5" s="1"/>
  <c r="O34" i="5"/>
  <c r="G70" i="5" s="1"/>
  <c r="O35" i="5"/>
  <c r="G71" i="5" s="1"/>
  <c r="O36" i="5"/>
  <c r="O37" i="5"/>
  <c r="G73" i="5" s="1"/>
  <c r="O38" i="5"/>
  <c r="O39" i="5"/>
  <c r="G75" i="5" s="1"/>
  <c r="O40" i="5"/>
  <c r="O41" i="5"/>
  <c r="G77" i="5" s="1"/>
  <c r="O42" i="5"/>
  <c r="O43" i="5"/>
  <c r="G79" i="5" s="1"/>
  <c r="O44" i="5"/>
  <c r="O45" i="5"/>
  <c r="G81" i="5" s="1"/>
  <c r="O46" i="5"/>
  <c r="O47" i="5"/>
  <c r="G83" i="5" s="1"/>
  <c r="O48" i="5"/>
  <c r="O49" i="5"/>
  <c r="G85" i="5" s="1"/>
  <c r="O50" i="5"/>
  <c r="O51" i="5"/>
  <c r="G87" i="5" s="1"/>
  <c r="N21" i="5"/>
  <c r="F57" i="5" s="1"/>
  <c r="N22" i="5"/>
  <c r="F58" i="5" s="1"/>
  <c r="N23" i="5"/>
  <c r="N24" i="5"/>
  <c r="F60" i="5" s="1"/>
  <c r="N25" i="5"/>
  <c r="F61" i="5" s="1"/>
  <c r="N26" i="5"/>
  <c r="F62" i="5" s="1"/>
  <c r="N27" i="5"/>
  <c r="F63" i="5" s="1"/>
  <c r="N28" i="5"/>
  <c r="F64" i="5" s="1"/>
  <c r="N29" i="5"/>
  <c r="F65" i="5" s="1"/>
  <c r="N30" i="5"/>
  <c r="F66" i="5" s="1"/>
  <c r="N31" i="5"/>
  <c r="F67" i="5" s="1"/>
  <c r="N32" i="5"/>
  <c r="F68" i="5" s="1"/>
  <c r="N33" i="5"/>
  <c r="F69" i="5" s="1"/>
  <c r="N34" i="5"/>
  <c r="F70" i="5" s="1"/>
  <c r="N35" i="5"/>
  <c r="N36" i="5"/>
  <c r="F72" i="5" s="1"/>
  <c r="N37" i="5"/>
  <c r="N38" i="5"/>
  <c r="F74" i="5" s="1"/>
  <c r="N39" i="5"/>
  <c r="N40" i="5"/>
  <c r="F76" i="5" s="1"/>
  <c r="N41" i="5"/>
  <c r="N43" i="5"/>
  <c r="F79" i="5" s="1"/>
  <c r="N44" i="5"/>
  <c r="F80" i="5" s="1"/>
  <c r="N45" i="5"/>
  <c r="F81" i="5" s="1"/>
  <c r="N46" i="5"/>
  <c r="F82" i="5" s="1"/>
  <c r="N47" i="5"/>
  <c r="F83" i="5" s="1"/>
  <c r="N48" i="5"/>
  <c r="F84" i="5" s="1"/>
  <c r="N49" i="5"/>
  <c r="F85" i="5" s="1"/>
  <c r="N50" i="5"/>
  <c r="F86" i="5" s="1"/>
  <c r="N51" i="5"/>
  <c r="F87" i="5" s="1"/>
  <c r="G55" i="3"/>
  <c r="G56" i="3"/>
  <c r="G57" i="3"/>
  <c r="G58" i="3"/>
  <c r="G59" i="3"/>
  <c r="G60" i="3"/>
  <c r="G61" i="3"/>
  <c r="G54" i="3"/>
  <c r="F55" i="3"/>
  <c r="F56" i="3"/>
  <c r="F57" i="3"/>
  <c r="F58" i="3"/>
  <c r="F59" i="3"/>
  <c r="F60" i="3"/>
  <c r="F61" i="3"/>
  <c r="F54" i="3"/>
  <c r="E55" i="3"/>
  <c r="E56" i="3"/>
  <c r="E57" i="3"/>
  <c r="E58" i="3"/>
  <c r="E59" i="3"/>
  <c r="E60" i="3"/>
  <c r="E61" i="3"/>
  <c r="E54" i="3"/>
  <c r="F16" i="3"/>
  <c r="N39" i="3"/>
  <c r="N40" i="3"/>
  <c r="N42" i="3"/>
  <c r="N38" i="3"/>
  <c r="M39" i="3"/>
  <c r="M40" i="3"/>
  <c r="M42" i="3"/>
  <c r="M38" i="3"/>
  <c r="L39" i="3"/>
  <c r="L40" i="3"/>
  <c r="L42" i="3"/>
  <c r="L45" i="3"/>
  <c r="L38" i="3"/>
  <c r="K45" i="3"/>
  <c r="J45" i="3"/>
  <c r="N20" i="3"/>
  <c r="N21" i="3"/>
  <c r="N22" i="3"/>
  <c r="N23" i="3"/>
  <c r="N24" i="3"/>
  <c r="N25" i="3"/>
  <c r="N19" i="3"/>
  <c r="M27" i="3"/>
  <c r="E30" i="3"/>
  <c r="G30" i="3"/>
  <c r="L25" i="3"/>
  <c r="L24" i="3"/>
  <c r="L23" i="3"/>
  <c r="L22" i="3"/>
  <c r="L21" i="3"/>
  <c r="L20" i="3"/>
  <c r="L19" i="3"/>
  <c r="Q34" i="3"/>
  <c r="O34" i="3"/>
  <c r="M34" i="3"/>
  <c r="K34" i="3"/>
  <c r="I34" i="3"/>
  <c r="G34" i="3"/>
  <c r="E34" i="3"/>
  <c r="G33" i="3"/>
  <c r="L27" i="3" s="1"/>
  <c r="C30" i="3"/>
  <c r="D30" i="3"/>
  <c r="F30" i="3"/>
  <c r="H30" i="3"/>
  <c r="D29" i="3"/>
  <c r="C29" i="3"/>
  <c r="E29" i="3"/>
  <c r="F29" i="3"/>
  <c r="G29" i="3"/>
  <c r="H29" i="3"/>
  <c r="B30" i="3"/>
  <c r="B29" i="3"/>
  <c r="H16" i="4"/>
  <c r="F28" i="3"/>
  <c r="C28" i="3"/>
  <c r="D28" i="3"/>
  <c r="E28" i="3"/>
  <c r="G28" i="3"/>
  <c r="H28" i="3"/>
  <c r="B28" i="3"/>
  <c r="H24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B21" i="3"/>
  <c r="B22" i="3"/>
  <c r="B23" i="3"/>
  <c r="B24" i="3"/>
  <c r="B25" i="3"/>
  <c r="B26" i="3"/>
  <c r="B27" i="3"/>
  <c r="B20" i="3"/>
  <c r="G9" i="3"/>
  <c r="G10" i="3"/>
  <c r="G11" i="3"/>
  <c r="G12" i="3"/>
  <c r="G13" i="3"/>
  <c r="G14" i="3"/>
  <c r="G15" i="3"/>
  <c r="G8" i="3"/>
  <c r="G88" i="5" l="1"/>
  <c r="G90" i="5" s="1"/>
  <c r="I88" i="5"/>
  <c r="I90" i="5" s="1"/>
  <c r="M88" i="5"/>
  <c r="M90" i="5" s="1"/>
  <c r="K88" i="5"/>
  <c r="K90" i="5" s="1"/>
  <c r="O88" i="5"/>
  <c r="O90" i="5" s="1"/>
  <c r="E88" i="5"/>
  <c r="E90" i="5" s="1"/>
  <c r="C88" i="5"/>
  <c r="C90" i="5" s="1"/>
  <c r="C34" i="3"/>
  <c r="S34" i="3" s="1"/>
  <c r="L26" i="3" s="1"/>
  <c r="N26" i="3" s="1"/>
  <c r="A88" i="5"/>
  <c r="N88" i="5"/>
  <c r="N90" i="5" s="1"/>
  <c r="L88" i="5"/>
  <c r="J88" i="5"/>
  <c r="J90" i="5" s="1"/>
  <c r="H88" i="5"/>
  <c r="F88" i="5"/>
  <c r="F90" i="5" s="1"/>
  <c r="D88" i="5"/>
  <c r="B88" i="5"/>
  <c r="B90" i="5" s="1"/>
  <c r="A90" i="5"/>
  <c r="A89" i="5"/>
  <c r="L90" i="5"/>
  <c r="L89" i="5"/>
  <c r="H90" i="5"/>
  <c r="H89" i="5"/>
  <c r="D90" i="5"/>
  <c r="D89" i="5"/>
  <c r="O89" i="5"/>
  <c r="M89" i="5"/>
  <c r="G89" i="5"/>
  <c r="C89" i="5"/>
  <c r="P35" i="2"/>
  <c r="P36" i="2"/>
  <c r="P37" i="2"/>
  <c r="P34" i="2"/>
  <c r="N35" i="2"/>
  <c r="L35" i="2"/>
  <c r="M35" i="2"/>
  <c r="O35" i="2"/>
  <c r="L36" i="2"/>
  <c r="M36" i="2"/>
  <c r="N36" i="2"/>
  <c r="O36" i="2"/>
  <c r="L37" i="2"/>
  <c r="M37" i="2"/>
  <c r="N37" i="2"/>
  <c r="O37" i="2"/>
  <c r="M34" i="2"/>
  <c r="N34" i="2"/>
  <c r="O34" i="2"/>
  <c r="L34" i="2"/>
  <c r="J34" i="2"/>
  <c r="K37" i="2"/>
  <c r="K36" i="2"/>
  <c r="K35" i="2"/>
  <c r="K34" i="2"/>
  <c r="J35" i="2"/>
  <c r="J36" i="2"/>
  <c r="J37" i="2"/>
  <c r="K8" i="2"/>
  <c r="K11" i="4"/>
  <c r="K10" i="4"/>
  <c r="F11" i="4"/>
  <c r="H12" i="4"/>
  <c r="H13" i="4"/>
  <c r="H14" i="4"/>
  <c r="H11" i="4"/>
  <c r="G12" i="4"/>
  <c r="G13" i="4"/>
  <c r="G14" i="4"/>
  <c r="G11" i="4"/>
  <c r="F12" i="4"/>
  <c r="F13" i="4"/>
  <c r="F14" i="4"/>
  <c r="K6" i="4"/>
  <c r="K4" i="4"/>
  <c r="K5" i="4"/>
  <c r="K3" i="4"/>
  <c r="M18" i="4"/>
  <c r="M17" i="4"/>
  <c r="E89" i="5" l="1"/>
  <c r="I89" i="5"/>
  <c r="B89" i="5"/>
  <c r="K89" i="5"/>
  <c r="J89" i="5"/>
  <c r="B94" i="5"/>
  <c r="O21" i="3"/>
  <c r="P21" i="3" s="1"/>
  <c r="O23" i="3"/>
  <c r="P23" i="3" s="1"/>
  <c r="O25" i="3"/>
  <c r="P25" i="3" s="1"/>
  <c r="O20" i="3"/>
  <c r="P20" i="3" s="1"/>
  <c r="O22" i="3"/>
  <c r="P22" i="3" s="1"/>
  <c r="O24" i="3"/>
  <c r="P24" i="3" s="1"/>
  <c r="O19" i="3"/>
  <c r="P19" i="3" s="1"/>
  <c r="F89" i="5"/>
  <c r="N89" i="5"/>
  <c r="H15" i="4"/>
  <c r="K7" i="4"/>
  <c r="M10" i="4" s="1"/>
  <c r="O10" i="4" s="1"/>
  <c r="P4" i="2"/>
  <c r="P3" i="2"/>
  <c r="O3" i="2"/>
  <c r="O4" i="2"/>
  <c r="M18" i="2"/>
  <c r="M17" i="2"/>
  <c r="L18" i="2"/>
  <c r="O10" i="2"/>
  <c r="K11" i="2" s="1"/>
  <c r="H13" i="2"/>
  <c r="G13" i="2"/>
  <c r="H11" i="2"/>
  <c r="G12" i="2"/>
  <c r="G15" i="2" s="1"/>
  <c r="G14" i="2"/>
  <c r="H14" i="2"/>
  <c r="F13" i="2"/>
  <c r="K4" i="2"/>
  <c r="H12" i="2" s="1"/>
  <c r="K5" i="2"/>
  <c r="K6" i="2"/>
  <c r="H15" i="2" l="1"/>
  <c r="G16" i="2"/>
  <c r="G17" i="2"/>
  <c r="L14" i="2"/>
  <c r="N14" i="2" s="1"/>
  <c r="G15" i="4"/>
  <c r="G17" i="4" s="1"/>
  <c r="H17" i="4"/>
  <c r="L16" i="4" s="1"/>
  <c r="N16" i="4" s="1"/>
  <c r="G16" i="4"/>
  <c r="L18" i="4"/>
  <c r="F15" i="4"/>
  <c r="F16" i="4" s="1"/>
  <c r="Q11" i="4"/>
  <c r="F12" i="2"/>
  <c r="E94" i="1"/>
  <c r="E95" i="1"/>
  <c r="E96" i="1"/>
  <c r="E97" i="1"/>
  <c r="E98" i="1"/>
  <c r="E99" i="1"/>
  <c r="E93" i="1"/>
  <c r="D94" i="1"/>
  <c r="D95" i="1"/>
  <c r="D96" i="1"/>
  <c r="D97" i="1"/>
  <c r="D98" i="1"/>
  <c r="D99" i="1"/>
  <c r="D100" i="1"/>
  <c r="D101" i="1"/>
  <c r="D93" i="1"/>
  <c r="B64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0" i="1"/>
  <c r="B60" i="1"/>
  <c r="C60" i="1"/>
  <c r="G63" i="1"/>
  <c r="E61" i="1"/>
  <c r="F61" i="1"/>
  <c r="G61" i="1"/>
  <c r="E62" i="1"/>
  <c r="F62" i="1"/>
  <c r="G62" i="1"/>
  <c r="E63" i="1"/>
  <c r="F63" i="1"/>
  <c r="E64" i="1"/>
  <c r="F64" i="1"/>
  <c r="G64" i="1"/>
  <c r="E65" i="1"/>
  <c r="F65" i="1"/>
  <c r="G65" i="1"/>
  <c r="E66" i="1"/>
  <c r="F66" i="1"/>
  <c r="G66" i="1"/>
  <c r="E67" i="1"/>
  <c r="F67" i="1"/>
  <c r="G67" i="1"/>
  <c r="E60" i="1"/>
  <c r="G60" i="1"/>
  <c r="D60" i="1"/>
  <c r="F60" i="1"/>
  <c r="L15" i="2" l="1"/>
  <c r="N15" i="2" s="1"/>
  <c r="O11" i="2"/>
  <c r="H16" i="2"/>
  <c r="H17" i="2"/>
  <c r="F17" i="4"/>
  <c r="L15" i="4"/>
  <c r="N15" i="4" s="1"/>
  <c r="O11" i="4"/>
  <c r="L16" i="2" l="1"/>
  <c r="Q11" i="2"/>
  <c r="S11" i="2" s="1"/>
  <c r="L17" i="2" s="1"/>
  <c r="N17" i="2" s="1"/>
  <c r="O14" i="2" s="1"/>
  <c r="M11" i="4"/>
  <c r="S11" i="4" s="1"/>
  <c r="L17" i="4" s="1"/>
  <c r="N17" i="4" s="1"/>
  <c r="O16" i="4" s="1"/>
  <c r="P16" i="4" s="1"/>
  <c r="L14" i="4"/>
  <c r="N14" i="4" s="1"/>
  <c r="O15" i="4"/>
  <c r="P15" i="4" s="1"/>
  <c r="O16" i="2" l="1"/>
  <c r="P16" i="2" s="1"/>
  <c r="O15" i="2"/>
  <c r="P15" i="2" s="1"/>
  <c r="O14" i="4"/>
  <c r="P14" i="4" s="1"/>
</calcChain>
</file>

<file path=xl/sharedStrings.xml><?xml version="1.0" encoding="utf-8"?>
<sst xmlns="http://schemas.openxmlformats.org/spreadsheetml/2006/main" count="1126" uniqueCount="315">
  <si>
    <t>DISEÑO 2^K</t>
  </si>
  <si>
    <t>Se conoce bajo este nombre la familia de diseño que involucran K factores diferentes, todos con 2 niveles cada uno:</t>
  </si>
  <si>
    <t>2 factores, con 2 niveles: 2x2= 4 tratamientos</t>
  </si>
  <si>
    <t>3 factores, con 2 niveles: 2x2x2=8 tratamientos</t>
  </si>
  <si>
    <t>Diseño 2^2</t>
  </si>
  <si>
    <t>Diseño 2^3</t>
  </si>
  <si>
    <t>Tratamiento</t>
  </si>
  <si>
    <t>A</t>
  </si>
  <si>
    <t>B</t>
  </si>
  <si>
    <t>AB</t>
  </si>
  <si>
    <t>-</t>
  </si>
  <si>
    <t>+</t>
  </si>
  <si>
    <t>Trat 1</t>
  </si>
  <si>
    <t>Trat 2</t>
  </si>
  <si>
    <t>Trat 3</t>
  </si>
  <si>
    <t>Trat 4</t>
  </si>
  <si>
    <t>bajo</t>
  </si>
  <si>
    <t>alto</t>
  </si>
  <si>
    <t>Unidad natural</t>
  </si>
  <si>
    <t>Notación signos</t>
  </si>
  <si>
    <t>N. numeral y signos</t>
  </si>
  <si>
    <t>N. Yates</t>
  </si>
  <si>
    <t>Notación binaria</t>
  </si>
  <si>
    <t>(1)</t>
  </si>
  <si>
    <t>a</t>
  </si>
  <si>
    <t>b</t>
  </si>
  <si>
    <t>ab</t>
  </si>
  <si>
    <t>Para realizar el análisis de varianza de un modelo 2x2 se pueden utilizar efectos y contrastes. En notación de Yates, los contraste se obtienen de la siguiente forma:</t>
  </si>
  <si>
    <t>La Notación de Yates se entiende como la suma del total de</t>
  </si>
  <si>
    <t>observaciones para los tratamientos.</t>
  </si>
  <si>
    <t>Los tratamientos se denominan (1), a, b, ab.</t>
  </si>
  <si>
    <t>A*Yat</t>
  </si>
  <si>
    <t>Yat</t>
  </si>
  <si>
    <t>B*Yat</t>
  </si>
  <si>
    <t>AB*Yat</t>
  </si>
  <si>
    <t>-(1)</t>
  </si>
  <si>
    <t>+a</t>
  </si>
  <si>
    <t>-b</t>
  </si>
  <si>
    <t>+ab</t>
  </si>
  <si>
    <t>-a</t>
  </si>
  <si>
    <t>+b</t>
  </si>
  <si>
    <t>+(1)</t>
  </si>
  <si>
    <t>Contrastes=columna*N. Yates</t>
  </si>
  <si>
    <t>Contraste A</t>
  </si>
  <si>
    <t>Contraste B</t>
  </si>
  <si>
    <t>Contraste AB</t>
  </si>
  <si>
    <t>CA=a-b+ab</t>
  </si>
  <si>
    <t>CB=b-a+ab</t>
  </si>
  <si>
    <t>CC=ab-a-b</t>
  </si>
  <si>
    <t>Los Efectos Principales (de A y B) y los Efectos de interacción (AB solamente para este modelo) se obtienen dividiendo cada contraste entre {n(2)^k-1}</t>
  </si>
  <si>
    <t>Efecto A</t>
  </si>
  <si>
    <t>Efecto B</t>
  </si>
  <si>
    <t>Efecto AB</t>
  </si>
  <si>
    <t>SCA</t>
  </si>
  <si>
    <t>SCB</t>
  </si>
  <si>
    <t>SC(AB)</t>
  </si>
  <si>
    <t>Y finalmente, el análisis de varianza se construye de forma habitual. Para un diseño 2^2:</t>
  </si>
  <si>
    <t>Efectos</t>
  </si>
  <si>
    <t>SC</t>
  </si>
  <si>
    <t>Grad de lib</t>
  </si>
  <si>
    <t>CM</t>
  </si>
  <si>
    <t>F</t>
  </si>
  <si>
    <t>p</t>
  </si>
  <si>
    <t>Error</t>
  </si>
  <si>
    <t>Total</t>
  </si>
  <si>
    <t>SCAB</t>
  </si>
  <si>
    <t>SCE</t>
  </si>
  <si>
    <t>SCT</t>
  </si>
  <si>
    <t>4(n-1)</t>
  </si>
  <si>
    <t>n(2^2)-1</t>
  </si>
  <si>
    <t>SCA/1</t>
  </si>
  <si>
    <t>SCB/1</t>
  </si>
  <si>
    <t>SC(AB)/4(n-1)</t>
  </si>
  <si>
    <t>SCE/n(2^2)-1</t>
  </si>
  <si>
    <t>CMA/CME</t>
  </si>
  <si>
    <t>CMB/CME</t>
  </si>
  <si>
    <t>CM(AB)/CME</t>
  </si>
  <si>
    <t>DISEÑO 2^2 (2 factores, 2 niveles)</t>
  </si>
  <si>
    <t>DISEÑO 2^3 (3 factores, 2 niveles)</t>
  </si>
  <si>
    <t>C</t>
  </si>
  <si>
    <t>AC</t>
  </si>
  <si>
    <t>BC</t>
  </si>
  <si>
    <t>ABC</t>
  </si>
  <si>
    <t>c</t>
  </si>
  <si>
    <t>ac</t>
  </si>
  <si>
    <t>bc</t>
  </si>
  <si>
    <t>abc</t>
  </si>
  <si>
    <t>Para este diseño, construimos la siguiente tabla de signos para el experimento</t>
  </si>
  <si>
    <t>Efectos Principales</t>
  </si>
  <si>
    <t>Efectos de interacción</t>
  </si>
  <si>
    <t>Con los siguientes Contrastes (construidos por la multiplicación de cada columna de efectos*Notación de Yates)</t>
  </si>
  <si>
    <t>CA</t>
  </si>
  <si>
    <t>CB</t>
  </si>
  <si>
    <t>CC</t>
  </si>
  <si>
    <t>CAB</t>
  </si>
  <si>
    <t>CBC</t>
  </si>
  <si>
    <t>CABC</t>
  </si>
  <si>
    <t>CAC</t>
  </si>
  <si>
    <t>-(1)+a-b+ab-c+ac-bc+abc</t>
  </si>
  <si>
    <t>-(1)-a+b+ab-c-ac+bc+abc</t>
  </si>
  <si>
    <t>-(1)-a-b-ab+c+ac+bc+abc</t>
  </si>
  <si>
    <t>+(1)-a-b+ab+c-ac-bc+abc</t>
  </si>
  <si>
    <t>+(1)-a+b-ab-c+ac-bc+abc</t>
  </si>
  <si>
    <t>+(1)+a-b-ab-c-ac+bc+abc</t>
  </si>
  <si>
    <t>-(1)+a+b-ab+c-ac-bc+abc</t>
  </si>
  <si>
    <t>EA=(a-b+ab)/ {n(2)}</t>
  </si>
  <si>
    <t>EB=(b-a+ab)/ {n(2)}</t>
  </si>
  <si>
    <t>EC=(ab-a-b)/ {n(2)}</t>
  </si>
  <si>
    <t>Los Efectos Principales (A,B y C) y los Efectos de interacción (AB, AC, BC, ABC) se obtienen dividiendo cada contraste entre {n(2)^k-1}</t>
  </si>
  <si>
    <t>[-(1)+a-b+ab-c+ac-bc+abc]/ {n(2)^2}</t>
  </si>
  <si>
    <t>[-(1)-a+b+ab-c-ac+bc+abc]/{n(2)^2}</t>
  </si>
  <si>
    <t>[-(1)-a-b-ab+c+ac+bc+abc]/{n(2)^2}</t>
  </si>
  <si>
    <t>[+(1)-a-b+ab+c-ac-bc+abc]/{n(2)^2}</t>
  </si>
  <si>
    <t>[+(1)-a+b-ab-c+ac-bc+abc]/{n(2)^2}</t>
  </si>
  <si>
    <t>[+(1)+a-b-ab-c-ac+bc+abc]/{n(2)^2}</t>
  </si>
  <si>
    <t>[-(1)+a+b-ab+c-ac-bc+abc]/{n(2)^2}</t>
  </si>
  <si>
    <t>EA</t>
  </si>
  <si>
    <t>EB</t>
  </si>
  <si>
    <t>EC</t>
  </si>
  <si>
    <t>EAB</t>
  </si>
  <si>
    <t>EAC</t>
  </si>
  <si>
    <t>EBC</t>
  </si>
  <si>
    <t>EABC</t>
  </si>
  <si>
    <t>SCC</t>
  </si>
  <si>
    <t>SCAC</t>
  </si>
  <si>
    <t>SCBC</t>
  </si>
  <si>
    <t>SCABC</t>
  </si>
  <si>
    <t>Con la siguiente tabla ANOVA:</t>
  </si>
  <si>
    <t>Fuente</t>
  </si>
  <si>
    <t>(2^3)*(n-1)</t>
  </si>
  <si>
    <t>n(2^3)-1</t>
  </si>
  <si>
    <t>Vibración de una ranuradora, en función de tamaño de broca y velocidad de perforado.</t>
  </si>
  <si>
    <t>A: Broca</t>
  </si>
  <si>
    <t>B:Velocidad</t>
  </si>
  <si>
    <t>X1</t>
  </si>
  <si>
    <t>X2</t>
  </si>
  <si>
    <t>R1</t>
  </si>
  <si>
    <t>R2</t>
  </si>
  <si>
    <t>R3</t>
  </si>
  <si>
    <t>R4</t>
  </si>
  <si>
    <t>A1:1/16</t>
  </si>
  <si>
    <t>A2:1/8</t>
  </si>
  <si>
    <t>B1:40</t>
  </si>
  <si>
    <t>B2:90</t>
  </si>
  <si>
    <t>Yates</t>
  </si>
  <si>
    <t>Contrastes</t>
  </si>
  <si>
    <t>(a-b+ab)^2/ {n(2)^2}</t>
  </si>
  <si>
    <t>(b-a+ab)^2/ {n(2)^2}</t>
  </si>
  <si>
    <t>(ab-a-b)^2/ {n(2)^2}</t>
  </si>
  <si>
    <t>Las Sumas de Cuadrados para la tabla de ANOVA se obtienen dividiendo el cuadrado de cada contraste entre  {n(2)^k}</t>
  </si>
  <si>
    <t>[-(1)+a-b+ab-c+ac-bc+abc]^2/ {n(2)^3}</t>
  </si>
  <si>
    <t>[-(1)-a+b+ab-c-ac+bc+abc]^2/{n(2)^3}</t>
  </si>
  <si>
    <t>[-(1)-a-b-ab+c+ac+bc+abc]^2/{n(2)^3}</t>
  </si>
  <si>
    <t>[+(1)-a-b+ab+c-ac-bc+abc]^2/{n(2)^3}</t>
  </si>
  <si>
    <t>[+(1)-a+b-ab-c+ac-bc+abc]^2/{n(2)^3}</t>
  </si>
  <si>
    <t>[+(1)+a-b-ab-c-ac+bc+abc]^2/{n(2)^3}</t>
  </si>
  <si>
    <t>[-(1)+a+b-ab+c-ac-bc+abc]^2/{n(2)^3}</t>
  </si>
  <si>
    <t>Gran total</t>
  </si>
  <si>
    <t>=</t>
  </si>
  <si>
    <t>Sumas de cuadrados</t>
  </si>
  <si>
    <t>SCT=SCA+SCA+SC(AB)+SCE</t>
  </si>
  <si>
    <t>A:Broca</t>
  </si>
  <si>
    <t>***</t>
  </si>
  <si>
    <t>A1(-)</t>
  </si>
  <si>
    <t>A2(+)</t>
  </si>
  <si>
    <t>B1(-)</t>
  </si>
  <si>
    <t>B2(+)</t>
  </si>
  <si>
    <t>GRAFICO DE INTERACCIÓN AB</t>
  </si>
  <si>
    <t>Altamente significativa</t>
  </si>
  <si>
    <t xml:space="preserve">La interacción subordina a las </t>
  </si>
  <si>
    <t>interacciones individuales.</t>
  </si>
  <si>
    <t>Gran media</t>
  </si>
  <si>
    <t>donde:</t>
  </si>
  <si>
    <t>µ=</t>
  </si>
  <si>
    <t>EA=</t>
  </si>
  <si>
    <t>Efecto de A</t>
  </si>
  <si>
    <t>EB=</t>
  </si>
  <si>
    <t>Efecto de B</t>
  </si>
  <si>
    <t>E{AB}=</t>
  </si>
  <si>
    <t>Efecto de AB</t>
  </si>
  <si>
    <t>XA=</t>
  </si>
  <si>
    <t>XB=</t>
  </si>
  <si>
    <r>
      <t xml:space="preserve">Y= </t>
    </r>
    <r>
      <rPr>
        <sz val="11"/>
        <color theme="1"/>
        <rFont val="Calibri"/>
        <family val="2"/>
      </rPr>
      <t>µ</t>
    </r>
    <r>
      <rPr>
        <sz val="8.8000000000000007"/>
        <color theme="1"/>
        <rFont val="Calibri"/>
        <family val="2"/>
      </rPr>
      <t>+(EA/2)XA+(EB/2)XB+(E{AB}/2)XA*XB</t>
    </r>
  </si>
  <si>
    <t>Valor A</t>
  </si>
  <si>
    <t>Valor B</t>
  </si>
  <si>
    <t>ambos en escalas unitarias (-1 y +1, ambos extremos de las variables de respuesta)</t>
  </si>
  <si>
    <t>Y= 23.83125 + (16.6375/2)XA + (7.5375/2)XB + (8.7125/2)XA*XB</t>
  </si>
  <si>
    <t>XA</t>
  </si>
  <si>
    <t>XB</t>
  </si>
  <si>
    <t>Respuesta predicha Y</t>
  </si>
  <si>
    <t>Respuesta Observada</t>
  </si>
  <si>
    <t>Residuos</t>
  </si>
  <si>
    <t>Desviación estandar</t>
  </si>
  <si>
    <t xml:space="preserve">Se calcula la calidad del modelo por medio de R^2 y R^2(ajustada). La primera se incrementa al aumentar un nuevo termino al modelo, </t>
  </si>
  <si>
    <t>lo que se puede prestar a interpretaciones engañosas. Por eso se calcula un valor ajustado (R^2 ajustado):</t>
  </si>
  <si>
    <t>INVIRTIENDO LOS TÉRMINOS SE OBSERVA QUE LOS RESULTADOS SON LOS MISMOS. POR LO QUE LA ELECCIÓN DE +1 O -1 PARA UN NIVEL U OTRO DEL FACTOR ES INIDISTINTO, MIENTRAS ESA NOMENCLATURA SE RESPETE DURANTE EL ANÁLISIS.</t>
  </si>
  <si>
    <t>NOTA:</t>
  </si>
  <si>
    <t>Un buen ajuste generalmente se acepta arriba de 0.70. Aunque depende mucho de la variabilidad del proceso en estudio.</t>
  </si>
  <si>
    <t>MODELO DE REGRESIÓN</t>
  </si>
  <si>
    <t>Se puede generar un modelo de regresión lineal de tal forma que se obtenga una "superficie de respuesta" para las variables que resultaron significativas.</t>
  </si>
  <si>
    <t>De esta forma, un modelo general se obtiene de la siguiente manera:</t>
  </si>
  <si>
    <t>En una empresa que fabrica electrónicos se observó que las fracturas de obleas de silicio, y mediante un análisis de Pareto se identificó que las fracturas de las obleas</t>
  </si>
  <si>
    <t>se debian principalmente a choques térmicos. Se decidió probar tres factores principales (temperaturas de grabado, de piraña, y de agua) en dos niveles diferentes para observar el efecto.</t>
  </si>
  <si>
    <t>La variable de estudio se puede medir de varias formas. Los valores que puede adoptar son: oblea rota (1) y oblea completa (0). Así una opción es contabilizar las obleas rotas en términos</t>
  </si>
  <si>
    <t>de porcentajes (o proporcion) del total de obleas tomadas. Por cada tratamiento se midieron 250 obleas, en dos réplicas (8 tratamientos*2repeticiones=16 corridas experimentales).</t>
  </si>
  <si>
    <t>Factores</t>
  </si>
  <si>
    <t>Efectos principales</t>
  </si>
  <si>
    <t>-1</t>
  </si>
  <si>
    <t>+1</t>
  </si>
  <si>
    <t>SCT=SCA+SCB+SCC+SC(AB)+SC(AC)+SC(BC)+SC(ABC)</t>
  </si>
  <si>
    <t>Suma de cuad</t>
  </si>
  <si>
    <t>*</t>
  </si>
  <si>
    <t>**</t>
  </si>
  <si>
    <t>ns</t>
  </si>
  <si>
    <t>EL MEJOR ANOVA (CON TODOS LOS EFECTOS SIGNIFICATIVOS)</t>
  </si>
  <si>
    <t>Un modelo de regresión se puede obtener por medio de la siguiente fórmula:</t>
  </si>
  <si>
    <t>Y=Gran media + (EA/2)XA + (EB/2)XB + (EC/2)XC + (E{AB}/2)XA*XB + (E{AC}/2)XA*XC + …. + (E{ABC}/2)XA*XB*XC</t>
  </si>
  <si>
    <t>Para aquellos efectos que resultan significativos en el mejor de los ANOVAS</t>
  </si>
  <si>
    <t>SC(AC)</t>
  </si>
  <si>
    <t>SC(BC)</t>
  </si>
  <si>
    <t>SC(ABC)</t>
  </si>
  <si>
    <t>Y Observada</t>
  </si>
  <si>
    <t>Y TOTAL CON TODOS LOS TÉRMINOS DEL MODELO</t>
  </si>
  <si>
    <t>Y Predicha AJUSTADO PARA EL MEJOR ANOVA</t>
  </si>
  <si>
    <t>Cuando las corridas experimentales son muy grandes, como sucede en los casos donde k&gt;4, se recomiendo solo correr una fracción del experimento y utilizar estos para estimar los efectos principales.</t>
  </si>
  <si>
    <t>Aquellos efectos que no son significativos (por medio de técnicas visuales o gráficas) se mandan al error, con lo que se puede calculas SCE y ejecutar el ANOVA</t>
  </si>
  <si>
    <t>DIAGRAMA DE PARETO</t>
  </si>
  <si>
    <t>En general, siempre es posible mandar las interacciones triples como término de error. Veamos un ejemplo de esta técnica con un ejemplo:</t>
  </si>
  <si>
    <t>En una planta se fabrican semiconductores y se quiere mejorar el rendimiento del proceso por medio de un experimento. De acuerdo con la experiencia del grupo de mejora, los factores que podrían tener</t>
  </si>
  <si>
    <t>una influencia sobre la variables rendimiento (variable de respuesta), asi como los niveles de cada factor son los siguientes:</t>
  </si>
  <si>
    <t>A= NIVEL DE ABERTURA (pequeña, grande)</t>
  </si>
  <si>
    <t>B= TIEMPO DE EXPOSICIÓN (20% abajo, 20% arriba)</t>
  </si>
  <si>
    <t>C=TIEMPO DE REVELADO (30 seg, 45 seg)</t>
  </si>
  <si>
    <t>D= DIMENSIÓN DE LA MÁSCARA (pequeña, grande)</t>
  </si>
  <si>
    <t>E= TIEMPO DE GRABADO (14.5 min, 15.5 min)</t>
  </si>
  <si>
    <t>Se decidiió correr un experimento 2^5 con una sola réplica (32 corridas) y estudiar los efectos. El orden de las 32 corridas debe de aleatorizarse, y conservar el orden para futuros estudios de independencia.</t>
  </si>
  <si>
    <t>A continuación se despliega la matriz del experimento con las 32 corridas acomodadas para el análisis:</t>
  </si>
  <si>
    <t>D</t>
  </si>
  <si>
    <t>E</t>
  </si>
  <si>
    <t>d</t>
  </si>
  <si>
    <t>e</t>
  </si>
  <si>
    <t>ad</t>
  </si>
  <si>
    <t>bd</t>
  </si>
  <si>
    <t>abd</t>
  </si>
  <si>
    <t>cd</t>
  </si>
  <si>
    <t>acd</t>
  </si>
  <si>
    <t>bcd</t>
  </si>
  <si>
    <t>abcd</t>
  </si>
  <si>
    <t>ae</t>
  </si>
  <si>
    <t>be</t>
  </si>
  <si>
    <t>abe</t>
  </si>
  <si>
    <t>ce</t>
  </si>
  <si>
    <t>ace</t>
  </si>
  <si>
    <t>bce</t>
  </si>
  <si>
    <t>abce</t>
  </si>
  <si>
    <t>de</t>
  </si>
  <si>
    <t>ade</t>
  </si>
  <si>
    <t>bde</t>
  </si>
  <si>
    <t>abde</t>
  </si>
  <si>
    <t>cde</t>
  </si>
  <si>
    <t>acde</t>
  </si>
  <si>
    <t>bcde</t>
  </si>
  <si>
    <t>abcde</t>
  </si>
  <si>
    <t>EFECTOS PRINCIPALES</t>
  </si>
  <si>
    <t>AD</t>
  </si>
  <si>
    <t>AE</t>
  </si>
  <si>
    <t>BD</t>
  </si>
  <si>
    <t>BE</t>
  </si>
  <si>
    <t>CD</t>
  </si>
  <si>
    <t>CE</t>
  </si>
  <si>
    <t>DE</t>
  </si>
  <si>
    <t>EFECTOS DE INTERACCIÓN DOBLE (=EFECTOS DOBLES)</t>
  </si>
  <si>
    <t xml:space="preserve">EFECTOS TRIPLES </t>
  </si>
  <si>
    <t>EFECTOS CUATRUPLES</t>
  </si>
  <si>
    <t>EFECTO QUINTUPLE</t>
  </si>
  <si>
    <t>ESTOS EFECTOS EXISTEN, PERO</t>
  </si>
  <si>
    <t xml:space="preserve">APARTIR DE UN EXPERIMENTO </t>
  </si>
  <si>
    <t xml:space="preserve">PUEDEN SER IGNORADOS, PUES </t>
  </si>
  <si>
    <t>COMUNMENTE SERAN MUY</t>
  </si>
  <si>
    <t>PEQUEÑOS</t>
  </si>
  <si>
    <t>DE CUATRO FACTORES, GENERALMENTE</t>
  </si>
  <si>
    <t>Es una gráfico de barras que representa los valores absolutos de los efectos en orden descendente, de tal forma que visualmente se puede discriminar cuales de ellos pueden ser ignorados, y cuales son significativos.</t>
  </si>
  <si>
    <t>SE CONSTRUYE LA TABLA DE ANOVA:</t>
  </si>
  <si>
    <t>SCD</t>
  </si>
  <si>
    <t>SC(AD)</t>
  </si>
  <si>
    <t>SC(AE)</t>
  </si>
  <si>
    <t>SC(BD)</t>
  </si>
  <si>
    <t>SC(BE)</t>
  </si>
  <si>
    <t>SC(CD)</t>
  </si>
  <si>
    <t>SC(CE)</t>
  </si>
  <si>
    <t>SC(DE)</t>
  </si>
  <si>
    <t>Tota Err</t>
  </si>
  <si>
    <t>POSTERIORMENTE SE CONSTRUYE EL MEJOR ANOVA, ELIMINANDO TODAS LAS FUENTES QUE SON NO SIGNIFICATIVAS</t>
  </si>
  <si>
    <t>Y MANDANDOLAS AL ERROR. SE SUMA LAS SUMES DE CUADRADOS (SC) Y GRADOS DE LIBERTAD, RECALCULANDO CM Y F</t>
  </si>
  <si>
    <t>Observese que la interacción DE es muy cercana a la significativa, sin embargo, tomando en cuenta la altisima significancia de los efectos A,B,C y AB, se puede omitir este factor DE.</t>
  </si>
  <si>
    <t>Y=Gran Media + (EA/2)*XA + (EB/2)*XB + (EC/2)*XC + (E{AB})*XA*XB</t>
  </si>
  <si>
    <t>Construimos nuevamente un modelo de regresión con aquellos efectos que resultaron significativos en el mejor ANOVA:</t>
  </si>
  <si>
    <t>Y predicha</t>
  </si>
  <si>
    <t>Cuando algunos de los factores de estudio no resultan significativos, una opción para mejorar la capacidad del análisis es Colapsar el modelo. Esto se logra ignorando los niveles correspondientes a los factores</t>
  </si>
  <si>
    <t>que no resultaron significativos, así se acumulan dichas observaciones a los niveles donde se encunetran incluidos. En ele ejemplo anterior, los factores D y E no son significativos.</t>
  </si>
  <si>
    <t>ELIMINAR LETRAS E Y D</t>
  </si>
  <si>
    <t>TENEMOS ENTONCES UN MODELO 2^3 CON CUATRO RÉPLICAS</t>
  </si>
  <si>
    <t xml:space="preserve">DISEÑO ORIGINAL </t>
  </si>
  <si>
    <t>______________________________________________________________________&gt;</t>
  </si>
  <si>
    <t xml:space="preserve">ELIMINAR </t>
  </si>
  <si>
    <t>DOS COLUMNAS</t>
  </si>
  <si>
    <t>Promedio</t>
  </si>
  <si>
    <t>DISEÑO COLAPSADO 2^3 CON CUATRO RÉPLICAS</t>
  </si>
  <si>
    <t>EFECTOS DE INTERACCIÓN</t>
  </si>
  <si>
    <t>Suma de cuadrados</t>
  </si>
  <si>
    <t>N</t>
  </si>
  <si>
    <t>A:Abertura</t>
  </si>
  <si>
    <t>B: Tiempo</t>
  </si>
  <si>
    <t>C: Temperat</t>
  </si>
  <si>
    <t>CON CUATRO RÉPLICAS SE PUEDE PROCEDER AL ANÁLISIS COMO DE COSTRUMBRE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</si>
</sst>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1"/>
      <color rgb="FF9C0006"/>
      <name val="Calibri"/>
      <family val="2"/>
      <scheme val="minor"/>
    </font>
    <font>
      <b/>
      <i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Border="1"/>
    <xf numFmtId="0" fontId="0" fillId="0" borderId="0" xfId="0" applyFont="1" applyFill="1" applyBorder="1"/>
    <xf numFmtId="49" fontId="0" fillId="0" borderId="1" xfId="0" applyNumberFormat="1" applyFill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0" fontId="2" fillId="0" borderId="6" xfId="0" applyFont="1" applyBorder="1"/>
    <xf numFmtId="0" fontId="0" fillId="0" borderId="6" xfId="0" applyBorder="1"/>
    <xf numFmtId="0" fontId="0" fillId="0" borderId="5" xfId="0" applyBorder="1"/>
    <xf numFmtId="0" fontId="0" fillId="0" borderId="1" xfId="0" applyNumberFormat="1" applyBorder="1"/>
    <xf numFmtId="49" fontId="2" fillId="0" borderId="1" xfId="0" applyNumberFormat="1" applyFont="1" applyBorder="1"/>
    <xf numFmtId="2" fontId="0" fillId="0" borderId="1" xfId="0" applyNumberFormat="1" applyBorder="1"/>
    <xf numFmtId="0" fontId="0" fillId="0" borderId="0" xfId="0" applyNumberFormat="1"/>
    <xf numFmtId="0" fontId="1" fillId="0" borderId="0" xfId="0" applyFont="1"/>
    <xf numFmtId="49" fontId="2" fillId="0" borderId="0" xfId="0" applyNumberFormat="1" applyFont="1" applyFill="1" applyBorder="1"/>
    <xf numFmtId="0" fontId="1" fillId="0" borderId="1" xfId="0" applyNumberFormat="1" applyFont="1" applyBorder="1"/>
    <xf numFmtId="0" fontId="2" fillId="0" borderId="0" xfId="0" applyNumberFormat="1" applyFont="1" applyFill="1" applyBorder="1"/>
    <xf numFmtId="0" fontId="0" fillId="0" borderId="0" xfId="0" applyNumberFormat="1" applyBorder="1"/>
    <xf numFmtId="0" fontId="2" fillId="0" borderId="1" xfId="0" applyNumberFormat="1" applyFont="1" applyBorder="1"/>
    <xf numFmtId="0" fontId="2" fillId="0" borderId="0" xfId="0" applyNumberFormat="1" applyFont="1" applyBorder="1"/>
    <xf numFmtId="0" fontId="2" fillId="0" borderId="1" xfId="0" applyNumberFormat="1" applyFont="1" applyFill="1" applyBorder="1"/>
    <xf numFmtId="0" fontId="2" fillId="0" borderId="2" xfId="0" applyNumberFormat="1" applyFont="1" applyFill="1" applyBorder="1"/>
    <xf numFmtId="0" fontId="0" fillId="0" borderId="1" xfId="0" applyFill="1" applyBorder="1"/>
    <xf numFmtId="0" fontId="2" fillId="2" borderId="1" xfId="0" applyFont="1" applyFill="1" applyBorder="1"/>
    <xf numFmtId="49" fontId="0" fillId="2" borderId="1" xfId="0" applyNumberFormat="1" applyFill="1" applyBorder="1"/>
    <xf numFmtId="0" fontId="2" fillId="3" borderId="1" xfId="0" applyFont="1" applyFill="1" applyBorder="1"/>
    <xf numFmtId="49" fontId="0" fillId="3" borderId="1" xfId="0" applyNumberFormat="1" applyFill="1" applyBorder="1"/>
    <xf numFmtId="0" fontId="2" fillId="0" borderId="7" xfId="0" applyNumberFormat="1" applyFont="1" applyFill="1" applyBorder="1"/>
    <xf numFmtId="0" fontId="0" fillId="0" borderId="8" xfId="0" applyBorder="1"/>
    <xf numFmtId="0" fontId="0" fillId="0" borderId="9" xfId="0" applyBorder="1"/>
    <xf numFmtId="0" fontId="2" fillId="0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4" fillId="5" borderId="0" xfId="1"/>
    <xf numFmtId="0" fontId="1" fillId="0" borderId="1" xfId="0" applyFont="1" applyFill="1" applyBorder="1"/>
    <xf numFmtId="0" fontId="7" fillId="5" borderId="0" xfId="1" applyFont="1"/>
    <xf numFmtId="0" fontId="2" fillId="0" borderId="7" xfId="0" applyFont="1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1" fillId="0" borderId="7" xfId="0" applyFont="1" applyBorder="1"/>
    <xf numFmtId="0" fontId="0" fillId="2" borderId="0" xfId="0" applyFill="1" applyBorder="1"/>
    <xf numFmtId="0" fontId="4" fillId="5" borderId="0" xfId="1" applyBorder="1"/>
    <xf numFmtId="0" fontId="4" fillId="5" borderId="14" xfId="1" applyBorder="1"/>
    <xf numFmtId="0" fontId="1" fillId="0" borderId="15" xfId="0" applyFont="1" applyBorder="1"/>
    <xf numFmtId="0" fontId="0" fillId="0" borderId="15" xfId="0" applyNumberFormat="1" applyBorder="1"/>
    <xf numFmtId="0" fontId="0" fillId="0" borderId="0" xfId="0" applyAlignment="1"/>
    <xf numFmtId="49" fontId="2" fillId="0" borderId="4" xfId="0" applyNumberFormat="1" applyFont="1" applyBorder="1"/>
    <xf numFmtId="49" fontId="0" fillId="0" borderId="4" xfId="0" applyNumberFormat="1" applyBorder="1"/>
    <xf numFmtId="2" fontId="0" fillId="0" borderId="17" xfId="0" applyNumberFormat="1" applyBorder="1"/>
    <xf numFmtId="2" fontId="1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16" xfId="0" applyFill="1" applyBorder="1"/>
    <xf numFmtId="0" fontId="0" fillId="0" borderId="1" xfId="0" applyFill="1" applyBorder="1" applyAlignment="1"/>
    <xf numFmtId="49" fontId="2" fillId="0" borderId="1" xfId="0" applyNumberFormat="1" applyFont="1" applyFill="1" applyBorder="1" applyAlignment="1"/>
    <xf numFmtId="165" fontId="0" fillId="0" borderId="1" xfId="0" applyNumberFormat="1" applyFill="1" applyBorder="1"/>
    <xf numFmtId="49" fontId="2" fillId="0" borderId="7" xfId="0" applyNumberFormat="1" applyFont="1" applyFill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/>
    <xf numFmtId="2" fontId="1" fillId="0" borderId="1" xfId="0" applyNumberFormat="1" applyFont="1" applyFill="1" applyBorder="1"/>
    <xf numFmtId="2" fontId="2" fillId="0" borderId="1" xfId="0" applyNumberFormat="1" applyFont="1" applyFill="1" applyBorder="1"/>
    <xf numFmtId="165" fontId="0" fillId="0" borderId="1" xfId="0" applyNumberFormat="1" applyBorder="1"/>
    <xf numFmtId="0" fontId="4" fillId="5" borderId="1" xfId="1" applyBorder="1"/>
    <xf numFmtId="0" fontId="4" fillId="2" borderId="1" xfId="1" applyFill="1" applyBorder="1"/>
    <xf numFmtId="0" fontId="8" fillId="5" borderId="1" xfId="1" applyFont="1" applyBorder="1" applyAlignment="1"/>
    <xf numFmtId="0" fontId="8" fillId="5" borderId="1" xfId="1" applyFont="1" applyBorder="1"/>
    <xf numFmtId="0" fontId="0" fillId="0" borderId="18" xfId="0" applyBorder="1"/>
    <xf numFmtId="0" fontId="0" fillId="0" borderId="19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4" xfId="0" applyFont="1" applyFill="1" applyBorder="1"/>
    <xf numFmtId="0" fontId="0" fillId="0" borderId="4" xfId="0" applyBorder="1"/>
    <xf numFmtId="0" fontId="0" fillId="0" borderId="21" xfId="0" applyBorder="1"/>
    <xf numFmtId="0" fontId="0" fillId="0" borderId="22" xfId="0" applyFill="1" applyBorder="1"/>
    <xf numFmtId="0" fontId="2" fillId="0" borderId="20" xfId="0" applyFont="1" applyBorder="1"/>
    <xf numFmtId="0" fontId="0" fillId="0" borderId="20" xfId="0" applyBorder="1"/>
    <xf numFmtId="0" fontId="0" fillId="0" borderId="23" xfId="0" applyBorder="1"/>
    <xf numFmtId="0" fontId="0" fillId="0" borderId="24" xfId="0" applyFill="1" applyBorder="1"/>
    <xf numFmtId="0" fontId="2" fillId="0" borderId="10" xfId="0" applyFont="1" applyBorder="1"/>
    <xf numFmtId="0" fontId="2" fillId="0" borderId="20" xfId="0" applyFont="1" applyFill="1" applyBorder="1"/>
    <xf numFmtId="164" fontId="4" fillId="5" borderId="1" xfId="1" applyNumberFormat="1" applyBorder="1"/>
    <xf numFmtId="0" fontId="1" fillId="0" borderId="16" xfId="0" applyFont="1" applyFill="1" applyBorder="1"/>
    <xf numFmtId="0" fontId="0" fillId="0" borderId="0" xfId="0" applyFont="1"/>
    <xf numFmtId="0" fontId="0" fillId="0" borderId="17" xfId="0" applyBorder="1"/>
    <xf numFmtId="49" fontId="0" fillId="0" borderId="0" xfId="0" applyNumberFormat="1" applyBorder="1"/>
    <xf numFmtId="0" fontId="2" fillId="0" borderId="25" xfId="0" applyFont="1" applyBorder="1"/>
    <xf numFmtId="0" fontId="2" fillId="0" borderId="26" xfId="0" applyFont="1" applyBorder="1"/>
    <xf numFmtId="49" fontId="0" fillId="0" borderId="1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29" xfId="0" applyBorder="1"/>
    <xf numFmtId="0" fontId="2" fillId="0" borderId="30" xfId="0" applyFont="1" applyBorder="1"/>
    <xf numFmtId="0" fontId="0" fillId="0" borderId="15" xfId="0" applyBorder="1"/>
    <xf numFmtId="0" fontId="0" fillId="0" borderId="28" xfId="0" applyBorder="1"/>
    <xf numFmtId="0" fontId="0" fillId="0" borderId="25" xfId="0" applyBorder="1"/>
    <xf numFmtId="0" fontId="0" fillId="0" borderId="30" xfId="0" applyBorder="1"/>
    <xf numFmtId="0" fontId="0" fillId="0" borderId="26" xfId="0" applyBorder="1"/>
    <xf numFmtId="49" fontId="0" fillId="0" borderId="25" xfId="0" applyNumberFormat="1" applyBorder="1"/>
    <xf numFmtId="0" fontId="4" fillId="5" borderId="30" xfId="1" applyBorder="1"/>
    <xf numFmtId="0" fontId="4" fillId="5" borderId="31" xfId="1" applyBorder="1"/>
    <xf numFmtId="0" fontId="4" fillId="5" borderId="2" xfId="1" applyBorder="1"/>
    <xf numFmtId="0" fontId="4" fillId="5" borderId="18" xfId="1" applyBorder="1"/>
    <xf numFmtId="0" fontId="4" fillId="5" borderId="32" xfId="1" applyBorder="1"/>
    <xf numFmtId="0" fontId="7" fillId="5" borderId="2" xfId="1" applyFont="1" applyBorder="1"/>
    <xf numFmtId="0" fontId="7" fillId="5" borderId="1" xfId="1" applyFont="1" applyBorder="1"/>
    <xf numFmtId="0" fontId="8" fillId="5" borderId="30" xfId="1" applyFont="1" applyBorder="1"/>
    <xf numFmtId="0" fontId="8" fillId="5" borderId="31" xfId="1" applyFont="1" applyBorder="1"/>
    <xf numFmtId="0" fontId="1" fillId="0" borderId="0" xfId="0" applyFont="1" applyBorder="1"/>
    <xf numFmtId="0" fontId="2" fillId="0" borderId="33" xfId="0" applyFont="1" applyFill="1" applyBorder="1"/>
    <xf numFmtId="0" fontId="0" fillId="0" borderId="7" xfId="0" applyBorder="1"/>
    <xf numFmtId="0" fontId="0" fillId="0" borderId="8" xfId="0" applyNumberFormat="1" applyBorder="1"/>
    <xf numFmtId="49" fontId="0" fillId="0" borderId="11" xfId="0" applyNumberFormat="1" applyBorder="1"/>
    <xf numFmtId="0" fontId="0" fillId="0" borderId="8" xfId="0" applyFont="1" applyBorder="1" applyAlignment="1">
      <alignment horizontal="center"/>
    </xf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'ANOVA 2^2'!$N$3</c:f>
              <c:strCache>
                <c:ptCount val="1"/>
                <c:pt idx="0">
                  <c:v>B1(-)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'ANOVA 2^2'!$O$2:$P$2</c:f>
              <c:strCache>
                <c:ptCount val="2"/>
                <c:pt idx="0">
                  <c:v>A1(-)</c:v>
                </c:pt>
                <c:pt idx="1">
                  <c:v>A2(+)</c:v>
                </c:pt>
              </c:strCache>
            </c:strRef>
          </c:cat>
          <c:val>
            <c:numRef>
              <c:f>'ANOVA 2^2'!$O$3:$P$3</c:f>
              <c:numCache>
                <c:formatCode>General</c:formatCode>
                <c:ptCount val="2"/>
                <c:pt idx="0">
                  <c:v>16.099999999999998</c:v>
                </c:pt>
                <c:pt idx="1">
                  <c:v>24.024999999999999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'ANOVA 2^2'!$N$4</c:f>
              <c:strCache>
                <c:ptCount val="1"/>
                <c:pt idx="0">
                  <c:v>B2(+)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'ANOVA 2^2'!$O$2:$P$2</c:f>
              <c:strCache>
                <c:ptCount val="2"/>
                <c:pt idx="0">
                  <c:v>A1(-)</c:v>
                </c:pt>
                <c:pt idx="1">
                  <c:v>A2(+)</c:v>
                </c:pt>
              </c:strCache>
            </c:strRef>
          </c:cat>
          <c:val>
            <c:numRef>
              <c:f>'ANOVA 2^2'!$O$4:$P$4</c:f>
              <c:numCache>
                <c:formatCode>General</c:formatCode>
                <c:ptCount val="2"/>
                <c:pt idx="0">
                  <c:v>14.925000000000001</c:v>
                </c:pt>
                <c:pt idx="1">
                  <c:v>40.274999999999999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17840"/>
        <c:axId val="325619016"/>
      </c:lineChart>
      <c:catAx>
        <c:axId val="3256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619016"/>
        <c:crosses val="autoZero"/>
        <c:auto val="1"/>
        <c:lblAlgn val="ctr"/>
        <c:lblOffset val="100"/>
        <c:noMultiLvlLbl val="0"/>
      </c:catAx>
      <c:valAx>
        <c:axId val="3256190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6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  <a:r>
              <a:rPr lang="es-MX" baseline="0"/>
              <a:t>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'ANOVA 2^K No replicado'!$Q$58:$Q$72</c:f>
              <c:strCache>
                <c:ptCount val="15"/>
                <c:pt idx="0">
                  <c:v>B</c:v>
                </c:pt>
                <c:pt idx="1">
                  <c:v>A</c:v>
                </c:pt>
                <c:pt idx="2">
                  <c:v>C</c:v>
                </c:pt>
                <c:pt idx="3">
                  <c:v>AB</c:v>
                </c:pt>
                <c:pt idx="4">
                  <c:v>DE</c:v>
                </c:pt>
                <c:pt idx="5">
                  <c:v>AE</c:v>
                </c:pt>
                <c:pt idx="6">
                  <c:v>D</c:v>
                </c:pt>
                <c:pt idx="7">
                  <c:v>CD</c:v>
                </c:pt>
                <c:pt idx="8">
                  <c:v>BD</c:v>
                </c:pt>
                <c:pt idx="9">
                  <c:v>BE</c:v>
                </c:pt>
                <c:pt idx="10">
                  <c:v>E</c:v>
                </c:pt>
                <c:pt idx="11">
                  <c:v>AC</c:v>
                </c:pt>
                <c:pt idx="12">
                  <c:v>CE</c:v>
                </c:pt>
                <c:pt idx="13">
                  <c:v>AD</c:v>
                </c:pt>
                <c:pt idx="14">
                  <c:v>BC</c:v>
                </c:pt>
              </c:strCache>
            </c:strRef>
          </c:cat>
          <c:val>
            <c:numRef>
              <c:f>'ANOVA 2^K No replicado'!$R$58:$R$72</c:f>
              <c:numCache>
                <c:formatCode>General</c:formatCode>
                <c:ptCount val="15"/>
                <c:pt idx="0">
                  <c:v>33.9375</c:v>
                </c:pt>
                <c:pt idx="1">
                  <c:v>11.8125</c:v>
                </c:pt>
                <c:pt idx="2">
                  <c:v>9.6875</c:v>
                </c:pt>
                <c:pt idx="3">
                  <c:v>7.9375</c:v>
                </c:pt>
                <c:pt idx="4">
                  <c:v>1.1875</c:v>
                </c:pt>
                <c:pt idx="5">
                  <c:v>0.9375</c:v>
                </c:pt>
                <c:pt idx="6">
                  <c:v>0.8125</c:v>
                </c:pt>
                <c:pt idx="7">
                  <c:v>0.8125</c:v>
                </c:pt>
                <c:pt idx="8">
                  <c:v>0.6875</c:v>
                </c:pt>
                <c:pt idx="9">
                  <c:v>0.5625</c:v>
                </c:pt>
                <c:pt idx="10">
                  <c:v>0.4375</c:v>
                </c:pt>
                <c:pt idx="11">
                  <c:v>0.4375</c:v>
                </c:pt>
                <c:pt idx="12">
                  <c:v>0.3125</c:v>
                </c:pt>
                <c:pt idx="13">
                  <c:v>6.25E-2</c:v>
                </c:pt>
                <c:pt idx="14">
                  <c:v>6.25E-2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5615488"/>
        <c:axId val="326364320"/>
      </c:barChart>
      <c:catAx>
        <c:axId val="32561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6364320"/>
        <c:crosses val="autoZero"/>
        <c:auto val="1"/>
        <c:lblAlgn val="ctr"/>
        <c:lblOffset val="100"/>
        <c:noMultiLvlLbl val="0"/>
      </c:catAx>
      <c:valAx>
        <c:axId val="3263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6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20</xdr:row>
      <xdr:rowOff>182165</xdr:rowOff>
    </xdr:from>
    <xdr:to>
      <xdr:col>5</xdr:col>
      <xdr:colOff>416718</xdr:colOff>
      <xdr:row>35</xdr:row>
      <xdr:rowOff>67865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428624</xdr:colOff>
      <xdr:row>40</xdr:row>
      <xdr:rowOff>120250</xdr:rowOff>
    </xdr:from>
    <xdr:ext cx="3095626" cy="4675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762624" y="7764063"/>
              <a:ext cx="3095626" cy="467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𝑆𝐶𝑇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𝑆𝐶𝐸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𝑆𝐶𝑇</m:t>
                        </m:r>
                      </m:den>
                    </m:f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𝑆𝐶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𝑚𝑜𝑑𝑒𝑙𝑜</m:t>
                        </m:r>
                      </m:num>
                      <m:den>
                        <m:r>
                          <a:rPr lang="es-MX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𝑆𝐶𝑇</m:t>
                        </m:r>
                      </m:den>
                    </m:f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762624" y="7764063"/>
              <a:ext cx="3095626" cy="4675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𝑅^2=(𝑆𝐶𝑇−𝑆𝐶𝐸)/𝑆𝐶𝑇=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𝑆𝐶 𝑚𝑜𝑑𝑒𝑙𝑜</a:t>
              </a:r>
              <a:r>
                <a:rPr lang="es-MX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)/𝑆𝐶𝑇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12</xdr:col>
      <xdr:colOff>16666</xdr:colOff>
      <xdr:row>40</xdr:row>
      <xdr:rowOff>129776</xdr:rowOff>
    </xdr:from>
    <xdr:ext cx="2900363" cy="462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9089229" y="7773589"/>
              <a:ext cx="2900363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𝑎𝑗𝑢𝑠𝑡𝑎𝑑𝑜</m:t>
                        </m:r>
                      </m:sub>
                      <m:sup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MX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𝐶𝑀𝑇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𝐶𝑀𝐸</m:t>
                        </m:r>
                      </m:num>
                      <m:den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𝐶𝑀𝑇</m:t>
                        </m:r>
                      </m:den>
                    </m:f>
                  </m:oMath>
                </m:oMathPara>
              </a14:m>
              <a:endParaRPr lang="es-MX" sz="16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9089229" y="7773589"/>
              <a:ext cx="2900363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𝑅_𝑎𝑗𝑢𝑠𝑡𝑎𝑑𝑜^2=(𝐶𝑀𝑇−𝐶𝑀𝐸)/𝐶𝑀𝑇</a:t>
              </a:r>
              <a:endParaRPr lang="es-MX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53</xdr:row>
      <xdr:rowOff>63102</xdr:rowOff>
    </xdr:from>
    <xdr:to>
      <xdr:col>24</xdr:col>
      <xdr:colOff>654844</xdr:colOff>
      <xdr:row>79</xdr:row>
      <xdr:rowOff>83343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A4" sqref="A4"/>
    </sheetView>
  </sheetViews>
  <sheetFormatPr baseColWidth="10" defaultRowHeight="15" x14ac:dyDescent="0.25"/>
  <cols>
    <col min="4" max="4" width="14.75" bestFit="1" customWidth="1"/>
    <col min="5" max="5" width="13" bestFit="1" customWidth="1"/>
    <col min="6" max="6" width="11.875" bestFit="1" customWidth="1"/>
    <col min="10" max="10" width="12.375" bestFit="1" customWidth="1"/>
  </cols>
  <sheetData>
    <row r="1" spans="1:16" x14ac:dyDescent="0.25">
      <c r="A1" s="1" t="s">
        <v>0</v>
      </c>
    </row>
    <row r="2" spans="1:16" x14ac:dyDescent="0.25">
      <c r="A2" t="s">
        <v>1</v>
      </c>
    </row>
    <row r="3" spans="1:16" x14ac:dyDescent="0.25">
      <c r="A3" t="s">
        <v>2</v>
      </c>
      <c r="E3" t="s">
        <v>4</v>
      </c>
    </row>
    <row r="4" spans="1:16" x14ac:dyDescent="0.25">
      <c r="A4" t="s">
        <v>3</v>
      </c>
      <c r="E4" t="s">
        <v>5</v>
      </c>
    </row>
    <row r="5" spans="1:16" x14ac:dyDescent="0.25">
      <c r="A5" s="12" t="s">
        <v>77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s="4" t="s">
        <v>4</v>
      </c>
      <c r="B6" s="122" t="s">
        <v>18</v>
      </c>
      <c r="C6" s="122"/>
      <c r="D6" s="122" t="s">
        <v>19</v>
      </c>
      <c r="E6" s="122"/>
      <c r="F6" s="122" t="s">
        <v>22</v>
      </c>
      <c r="G6" s="122"/>
      <c r="H6" s="122" t="s">
        <v>20</v>
      </c>
      <c r="I6" s="122"/>
      <c r="J6" s="4" t="s">
        <v>21</v>
      </c>
      <c r="L6" s="7" t="s">
        <v>28</v>
      </c>
      <c r="M6" s="7"/>
      <c r="N6" s="7"/>
      <c r="O6" s="7"/>
    </row>
    <row r="7" spans="1:16" x14ac:dyDescent="0.25">
      <c r="A7" s="4" t="s">
        <v>6</v>
      </c>
      <c r="B7" s="5" t="s">
        <v>7</v>
      </c>
      <c r="C7" s="5" t="s">
        <v>8</v>
      </c>
      <c r="D7" s="5" t="s">
        <v>7</v>
      </c>
      <c r="E7" s="5" t="s">
        <v>8</v>
      </c>
      <c r="F7" s="5" t="s">
        <v>7</v>
      </c>
      <c r="G7" s="5" t="s">
        <v>8</v>
      </c>
      <c r="H7" s="5" t="s">
        <v>7</v>
      </c>
      <c r="I7" s="5" t="s">
        <v>8</v>
      </c>
      <c r="J7" s="4"/>
      <c r="L7" s="8" t="s">
        <v>29</v>
      </c>
      <c r="M7" s="7"/>
      <c r="N7" s="7"/>
      <c r="O7" s="7"/>
    </row>
    <row r="8" spans="1:16" x14ac:dyDescent="0.25">
      <c r="A8" s="2" t="s">
        <v>12</v>
      </c>
      <c r="B8" s="6" t="s">
        <v>16</v>
      </c>
      <c r="C8" s="6" t="s">
        <v>16</v>
      </c>
      <c r="D8" s="2" t="s">
        <v>10</v>
      </c>
      <c r="E8" s="2" t="s">
        <v>10</v>
      </c>
      <c r="F8" s="2">
        <v>0</v>
      </c>
      <c r="G8" s="2">
        <v>0</v>
      </c>
      <c r="H8" s="2">
        <v>-1</v>
      </c>
      <c r="I8" s="2">
        <v>-1</v>
      </c>
      <c r="J8" s="3" t="s">
        <v>23</v>
      </c>
      <c r="L8" t="s">
        <v>30</v>
      </c>
    </row>
    <row r="9" spans="1:16" x14ac:dyDescent="0.25">
      <c r="A9" s="2" t="s">
        <v>13</v>
      </c>
      <c r="B9" s="6" t="s">
        <v>17</v>
      </c>
      <c r="C9" s="6" t="s">
        <v>16</v>
      </c>
      <c r="D9" s="2" t="s">
        <v>11</v>
      </c>
      <c r="E9" s="2" t="s">
        <v>10</v>
      </c>
      <c r="F9" s="2">
        <v>1</v>
      </c>
      <c r="G9" s="2">
        <v>0</v>
      </c>
      <c r="H9" s="2">
        <v>1</v>
      </c>
      <c r="I9" s="2">
        <v>-1</v>
      </c>
      <c r="J9" s="2" t="s">
        <v>24</v>
      </c>
    </row>
    <row r="10" spans="1:16" x14ac:dyDescent="0.25">
      <c r="A10" s="2" t="s">
        <v>14</v>
      </c>
      <c r="B10" s="6" t="s">
        <v>16</v>
      </c>
      <c r="C10" s="6" t="s">
        <v>17</v>
      </c>
      <c r="D10" s="2" t="s">
        <v>10</v>
      </c>
      <c r="E10" s="2" t="s">
        <v>11</v>
      </c>
      <c r="F10" s="2">
        <v>0</v>
      </c>
      <c r="G10" s="2">
        <v>1</v>
      </c>
      <c r="H10" s="2">
        <v>-1</v>
      </c>
      <c r="I10" s="2">
        <v>1</v>
      </c>
      <c r="J10" s="2" t="s">
        <v>25</v>
      </c>
    </row>
    <row r="11" spans="1:16" x14ac:dyDescent="0.25">
      <c r="A11" s="2" t="s">
        <v>15</v>
      </c>
      <c r="B11" s="6" t="s">
        <v>17</v>
      </c>
      <c r="C11" s="6" t="s">
        <v>17</v>
      </c>
      <c r="D11" s="2" t="s">
        <v>11</v>
      </c>
      <c r="E11" s="2" t="s">
        <v>11</v>
      </c>
      <c r="F11" s="2">
        <v>1</v>
      </c>
      <c r="G11" s="2">
        <v>1</v>
      </c>
      <c r="H11" s="2">
        <v>1</v>
      </c>
      <c r="I11" s="2">
        <v>1</v>
      </c>
      <c r="J11" s="2" t="s">
        <v>26</v>
      </c>
    </row>
    <row r="13" spans="1:16" x14ac:dyDescent="0.25">
      <c r="A13" t="s">
        <v>27</v>
      </c>
    </row>
    <row r="15" spans="1:16" x14ac:dyDescent="0.25">
      <c r="A15" s="123" t="s">
        <v>57</v>
      </c>
      <c r="B15" s="124"/>
      <c r="C15" s="125"/>
      <c r="D15" s="4" t="s">
        <v>21</v>
      </c>
      <c r="F15" s="126" t="s">
        <v>42</v>
      </c>
      <c r="G15" s="126"/>
      <c r="H15" s="126"/>
    </row>
    <row r="16" spans="1:16" x14ac:dyDescent="0.25">
      <c r="A16" s="5" t="s">
        <v>7</v>
      </c>
      <c r="B16" s="5" t="s">
        <v>8</v>
      </c>
      <c r="C16" s="5" t="s">
        <v>9</v>
      </c>
      <c r="D16" s="5" t="s">
        <v>32</v>
      </c>
      <c r="F16" s="5" t="s">
        <v>31</v>
      </c>
      <c r="G16" s="5" t="s">
        <v>33</v>
      </c>
      <c r="H16" s="5" t="s">
        <v>34</v>
      </c>
      <c r="J16" s="10" t="s">
        <v>43</v>
      </c>
      <c r="K16" s="3" t="s">
        <v>35</v>
      </c>
      <c r="L16" s="3" t="s">
        <v>36</v>
      </c>
      <c r="M16" s="3" t="s">
        <v>37</v>
      </c>
      <c r="N16" s="3" t="s">
        <v>38</v>
      </c>
      <c r="O16" s="9" t="s">
        <v>46</v>
      </c>
    </row>
    <row r="17" spans="1:15" x14ac:dyDescent="0.25">
      <c r="A17" s="2" t="s">
        <v>10</v>
      </c>
      <c r="B17" s="2" t="s">
        <v>10</v>
      </c>
      <c r="C17" s="3" t="s">
        <v>11</v>
      </c>
      <c r="D17" s="3" t="s">
        <v>23</v>
      </c>
      <c r="F17" s="3" t="s">
        <v>35</v>
      </c>
      <c r="G17" s="3" t="s">
        <v>35</v>
      </c>
      <c r="H17" s="3" t="s">
        <v>41</v>
      </c>
      <c r="J17" s="11" t="s">
        <v>44</v>
      </c>
      <c r="K17" s="3" t="s">
        <v>35</v>
      </c>
      <c r="L17" s="3" t="s">
        <v>39</v>
      </c>
      <c r="M17" s="3" t="s">
        <v>40</v>
      </c>
      <c r="N17" s="3" t="s">
        <v>38</v>
      </c>
      <c r="O17" s="9" t="s">
        <v>47</v>
      </c>
    </row>
    <row r="18" spans="1:15" x14ac:dyDescent="0.25">
      <c r="A18" s="2" t="s">
        <v>11</v>
      </c>
      <c r="B18" s="2" t="s">
        <v>10</v>
      </c>
      <c r="C18" s="2" t="s">
        <v>10</v>
      </c>
      <c r="D18" s="2" t="s">
        <v>24</v>
      </c>
      <c r="F18" s="3" t="s">
        <v>36</v>
      </c>
      <c r="G18" s="3" t="s">
        <v>39</v>
      </c>
      <c r="H18" s="3" t="s">
        <v>39</v>
      </c>
      <c r="J18" s="11" t="s">
        <v>45</v>
      </c>
      <c r="K18" s="3" t="s">
        <v>41</v>
      </c>
      <c r="L18" s="3" t="s">
        <v>39</v>
      </c>
      <c r="M18" s="3" t="s">
        <v>37</v>
      </c>
      <c r="N18" s="3" t="s">
        <v>38</v>
      </c>
      <c r="O18" s="9" t="s">
        <v>48</v>
      </c>
    </row>
    <row r="19" spans="1:15" x14ac:dyDescent="0.25">
      <c r="A19" s="2" t="s">
        <v>10</v>
      </c>
      <c r="B19" s="2" t="s">
        <v>11</v>
      </c>
      <c r="C19" s="2" t="s">
        <v>10</v>
      </c>
      <c r="D19" s="2" t="s">
        <v>25</v>
      </c>
      <c r="F19" s="3" t="s">
        <v>37</v>
      </c>
      <c r="G19" s="3" t="s">
        <v>40</v>
      </c>
      <c r="H19" s="3" t="s">
        <v>37</v>
      </c>
    </row>
    <row r="20" spans="1:15" x14ac:dyDescent="0.25">
      <c r="A20" s="2" t="s">
        <v>11</v>
      </c>
      <c r="B20" s="2" t="s">
        <v>11</v>
      </c>
      <c r="C20" s="2" t="s">
        <v>11</v>
      </c>
      <c r="D20" s="2" t="s">
        <v>26</v>
      </c>
      <c r="F20" s="3" t="s">
        <v>38</v>
      </c>
      <c r="G20" s="3" t="s">
        <v>38</v>
      </c>
      <c r="H20" s="3" t="s">
        <v>38</v>
      </c>
    </row>
    <row r="22" spans="1:15" x14ac:dyDescent="0.25">
      <c r="A22" t="s">
        <v>49</v>
      </c>
    </row>
    <row r="24" spans="1:15" x14ac:dyDescent="0.25">
      <c r="B24" s="5" t="s">
        <v>50</v>
      </c>
      <c r="C24" s="9" t="s">
        <v>105</v>
      </c>
    </row>
    <row r="25" spans="1:15" x14ac:dyDescent="0.25">
      <c r="B25" s="5" t="s">
        <v>51</v>
      </c>
      <c r="C25" s="9" t="s">
        <v>106</v>
      </c>
    </row>
    <row r="26" spans="1:15" x14ac:dyDescent="0.25">
      <c r="B26" s="5" t="s">
        <v>52</v>
      </c>
      <c r="C26" s="9" t="s">
        <v>107</v>
      </c>
    </row>
    <row r="28" spans="1:15" x14ac:dyDescent="0.25">
      <c r="A28" t="s">
        <v>149</v>
      </c>
    </row>
    <row r="30" spans="1:15" x14ac:dyDescent="0.25">
      <c r="B30" s="5" t="s">
        <v>53</v>
      </c>
      <c r="C30" s="9" t="s">
        <v>146</v>
      </c>
    </row>
    <row r="31" spans="1:15" x14ac:dyDescent="0.25">
      <c r="B31" s="5" t="s">
        <v>54</v>
      </c>
      <c r="C31" s="9" t="s">
        <v>147</v>
      </c>
    </row>
    <row r="32" spans="1:15" x14ac:dyDescent="0.25">
      <c r="B32" s="5" t="s">
        <v>55</v>
      </c>
      <c r="C32" s="9" t="s">
        <v>148</v>
      </c>
    </row>
    <row r="34" spans="1:16" x14ac:dyDescent="0.25">
      <c r="A34" t="s">
        <v>56</v>
      </c>
    </row>
    <row r="36" spans="1:16" x14ac:dyDescent="0.25">
      <c r="A36" s="5" t="s">
        <v>57</v>
      </c>
      <c r="B36" s="5" t="s">
        <v>58</v>
      </c>
      <c r="C36" s="5" t="s">
        <v>59</v>
      </c>
      <c r="D36" s="5" t="s">
        <v>60</v>
      </c>
      <c r="E36" s="5" t="s">
        <v>61</v>
      </c>
      <c r="F36" s="5" t="s">
        <v>62</v>
      </c>
    </row>
    <row r="37" spans="1:16" x14ac:dyDescent="0.25">
      <c r="A37" s="5" t="s">
        <v>7</v>
      </c>
      <c r="B37" s="2" t="s">
        <v>53</v>
      </c>
      <c r="C37" s="2">
        <v>1</v>
      </c>
      <c r="D37" s="2" t="s">
        <v>70</v>
      </c>
      <c r="E37" s="2" t="s">
        <v>74</v>
      </c>
      <c r="F37" s="2"/>
    </row>
    <row r="38" spans="1:16" x14ac:dyDescent="0.25">
      <c r="A38" s="5" t="s">
        <v>8</v>
      </c>
      <c r="B38" s="2" t="s">
        <v>54</v>
      </c>
      <c r="C38" s="2">
        <v>1</v>
      </c>
      <c r="D38" s="2" t="s">
        <v>71</v>
      </c>
      <c r="E38" s="2" t="s">
        <v>75</v>
      </c>
      <c r="F38" s="2"/>
    </row>
    <row r="39" spans="1:16" x14ac:dyDescent="0.25">
      <c r="A39" s="5" t="s">
        <v>9</v>
      </c>
      <c r="B39" s="2" t="s">
        <v>55</v>
      </c>
      <c r="C39" s="2" t="s">
        <v>68</v>
      </c>
      <c r="D39" s="2" t="s">
        <v>72</v>
      </c>
      <c r="E39" s="2" t="s">
        <v>76</v>
      </c>
      <c r="F39" s="2"/>
    </row>
    <row r="40" spans="1:16" x14ac:dyDescent="0.25">
      <c r="A40" s="5" t="s">
        <v>63</v>
      </c>
      <c r="B40" s="2" t="s">
        <v>66</v>
      </c>
      <c r="C40" s="2" t="s">
        <v>69</v>
      </c>
      <c r="D40" s="2" t="s">
        <v>73</v>
      </c>
      <c r="E40" s="2"/>
      <c r="F40" s="2"/>
    </row>
    <row r="41" spans="1:16" x14ac:dyDescent="0.25">
      <c r="A41" s="5" t="s">
        <v>64</v>
      </c>
      <c r="B41" s="2" t="s">
        <v>67</v>
      </c>
      <c r="C41" s="2"/>
      <c r="D41" s="2"/>
      <c r="E41" s="2"/>
      <c r="F41" s="2"/>
    </row>
    <row r="43" spans="1:16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25">
      <c r="A44" s="12" t="s">
        <v>78</v>
      </c>
    </row>
    <row r="45" spans="1:16" x14ac:dyDescent="0.25">
      <c r="A45" s="8" t="s">
        <v>87</v>
      </c>
    </row>
    <row r="46" spans="1:16" x14ac:dyDescent="0.25">
      <c r="A46" s="126" t="s">
        <v>88</v>
      </c>
      <c r="B46" s="126"/>
      <c r="C46" s="126"/>
      <c r="D46" s="126" t="s">
        <v>89</v>
      </c>
      <c r="E46" s="126"/>
      <c r="F46" s="126"/>
      <c r="G46" s="126"/>
    </row>
    <row r="47" spans="1:16" x14ac:dyDescent="0.25">
      <c r="A47" s="16" t="s">
        <v>7</v>
      </c>
      <c r="B47" s="16" t="s">
        <v>8</v>
      </c>
      <c r="C47" s="16" t="s">
        <v>79</v>
      </c>
      <c r="D47" s="16" t="s">
        <v>9</v>
      </c>
      <c r="E47" s="16" t="s">
        <v>80</v>
      </c>
      <c r="F47" s="16" t="s">
        <v>81</v>
      </c>
      <c r="G47" s="16" t="s">
        <v>82</v>
      </c>
      <c r="H47" s="16" t="s">
        <v>32</v>
      </c>
    </row>
    <row r="48" spans="1:16" x14ac:dyDescent="0.25">
      <c r="A48" s="17" t="s">
        <v>10</v>
      </c>
      <c r="B48" s="3" t="s">
        <v>10</v>
      </c>
      <c r="C48" s="3" t="s">
        <v>10</v>
      </c>
      <c r="D48" s="3" t="s">
        <v>11</v>
      </c>
      <c r="E48" s="3" t="s">
        <v>11</v>
      </c>
      <c r="F48" s="3" t="s">
        <v>11</v>
      </c>
      <c r="G48" s="3" t="s">
        <v>10</v>
      </c>
      <c r="H48" s="3" t="s">
        <v>23</v>
      </c>
    </row>
    <row r="49" spans="1:11" x14ac:dyDescent="0.25">
      <c r="A49" s="17" t="s">
        <v>11</v>
      </c>
      <c r="B49" s="3" t="s">
        <v>10</v>
      </c>
      <c r="C49" s="3" t="s">
        <v>10</v>
      </c>
      <c r="D49" s="3" t="s">
        <v>10</v>
      </c>
      <c r="E49" s="3" t="s">
        <v>10</v>
      </c>
      <c r="F49" s="3" t="s">
        <v>11</v>
      </c>
      <c r="G49" s="3" t="s">
        <v>11</v>
      </c>
      <c r="H49" s="3" t="s">
        <v>24</v>
      </c>
    </row>
    <row r="50" spans="1:11" x14ac:dyDescent="0.25">
      <c r="A50" s="17" t="s">
        <v>10</v>
      </c>
      <c r="B50" s="3" t="s">
        <v>11</v>
      </c>
      <c r="C50" s="3" t="s">
        <v>10</v>
      </c>
      <c r="D50" s="3" t="s">
        <v>10</v>
      </c>
      <c r="E50" s="3" t="s">
        <v>11</v>
      </c>
      <c r="F50" s="3" t="s">
        <v>10</v>
      </c>
      <c r="G50" s="3" t="s">
        <v>11</v>
      </c>
      <c r="H50" s="3" t="s">
        <v>25</v>
      </c>
    </row>
    <row r="51" spans="1:11" x14ac:dyDescent="0.25">
      <c r="A51" s="17" t="s">
        <v>11</v>
      </c>
      <c r="B51" s="3" t="s">
        <v>11</v>
      </c>
      <c r="C51" s="3" t="s">
        <v>10</v>
      </c>
      <c r="D51" s="3" t="s">
        <v>11</v>
      </c>
      <c r="E51" s="3" t="s">
        <v>10</v>
      </c>
      <c r="F51" s="3" t="s">
        <v>10</v>
      </c>
      <c r="G51" s="3" t="s">
        <v>10</v>
      </c>
      <c r="H51" s="3" t="s">
        <v>26</v>
      </c>
    </row>
    <row r="52" spans="1:11" x14ac:dyDescent="0.25">
      <c r="A52" s="17" t="s">
        <v>10</v>
      </c>
      <c r="B52" s="3" t="s">
        <v>10</v>
      </c>
      <c r="C52" s="3" t="s">
        <v>11</v>
      </c>
      <c r="D52" s="3" t="s">
        <v>11</v>
      </c>
      <c r="E52" s="3" t="s">
        <v>10</v>
      </c>
      <c r="F52" s="3" t="s">
        <v>10</v>
      </c>
      <c r="G52" s="3" t="s">
        <v>11</v>
      </c>
      <c r="H52" s="3" t="s">
        <v>83</v>
      </c>
    </row>
    <row r="53" spans="1:11" x14ac:dyDescent="0.25">
      <c r="A53" s="17" t="s">
        <v>11</v>
      </c>
      <c r="B53" s="3" t="s">
        <v>10</v>
      </c>
      <c r="C53" s="3" t="s">
        <v>11</v>
      </c>
      <c r="D53" s="3" t="s">
        <v>10</v>
      </c>
      <c r="E53" s="3" t="s">
        <v>11</v>
      </c>
      <c r="F53" s="3" t="s">
        <v>10</v>
      </c>
      <c r="G53" s="3" t="s">
        <v>10</v>
      </c>
      <c r="H53" s="3" t="s">
        <v>84</v>
      </c>
    </row>
    <row r="54" spans="1:11" x14ac:dyDescent="0.25">
      <c r="A54" s="17" t="s">
        <v>10</v>
      </c>
      <c r="B54" s="3" t="s">
        <v>11</v>
      </c>
      <c r="C54" s="3" t="s">
        <v>11</v>
      </c>
      <c r="D54" s="3" t="s">
        <v>10</v>
      </c>
      <c r="E54" s="3" t="s">
        <v>10</v>
      </c>
      <c r="F54" s="3" t="s">
        <v>11</v>
      </c>
      <c r="G54" s="3" t="s">
        <v>10</v>
      </c>
      <c r="H54" s="3" t="s">
        <v>85</v>
      </c>
    </row>
    <row r="55" spans="1:11" x14ac:dyDescent="0.25">
      <c r="A55" s="17" t="s">
        <v>11</v>
      </c>
      <c r="B55" s="3" t="s">
        <v>11</v>
      </c>
      <c r="C55" s="3" t="s">
        <v>11</v>
      </c>
      <c r="D55" s="3" t="s">
        <v>11</v>
      </c>
      <c r="E55" s="3" t="s">
        <v>11</v>
      </c>
      <c r="F55" s="3" t="s">
        <v>11</v>
      </c>
      <c r="G55" s="3" t="s">
        <v>11</v>
      </c>
      <c r="H55" s="3" t="s">
        <v>86</v>
      </c>
    </row>
    <row r="57" spans="1:11" x14ac:dyDescent="0.25">
      <c r="A57" t="s">
        <v>90</v>
      </c>
    </row>
    <row r="59" spans="1:11" x14ac:dyDescent="0.25">
      <c r="A59" s="5" t="s">
        <v>7</v>
      </c>
      <c r="B59" s="5" t="s">
        <v>8</v>
      </c>
      <c r="C59" s="5" t="s">
        <v>79</v>
      </c>
      <c r="D59" s="5" t="s">
        <v>9</v>
      </c>
      <c r="E59" s="5" t="s">
        <v>80</v>
      </c>
      <c r="F59" s="5" t="s">
        <v>81</v>
      </c>
      <c r="G59" s="5" t="s">
        <v>82</v>
      </c>
      <c r="I59" s="18"/>
    </row>
    <row r="60" spans="1:11" x14ac:dyDescent="0.25">
      <c r="A60" s="15" t="str">
        <f t="shared" ref="A60:C60" si="0">CONCATENATE(A48,$H48)</f>
        <v>-(1)</v>
      </c>
      <c r="B60" s="15" t="str">
        <f t="shared" si="0"/>
        <v>-(1)</v>
      </c>
      <c r="C60" s="15" t="str">
        <f t="shared" si="0"/>
        <v>-(1)</v>
      </c>
      <c r="D60" s="15" t="str">
        <f t="shared" ref="D60:F60" si="1">CONCATENATE(D48,$H48)</f>
        <v>+(1)</v>
      </c>
      <c r="E60" s="15" t="str">
        <f>CONCATENATE(E48,$H48)</f>
        <v>+(1)</v>
      </c>
      <c r="F60" s="15" t="str">
        <f t="shared" si="1"/>
        <v>+(1)</v>
      </c>
      <c r="G60" s="15" t="str">
        <f>CONCATENATE(G48,$H48)</f>
        <v>-(1)</v>
      </c>
    </row>
    <row r="61" spans="1:11" x14ac:dyDescent="0.25">
      <c r="A61" s="15" t="str">
        <f t="shared" ref="A61:D61" si="2">CONCATENATE(A49,$H49)</f>
        <v>+a</v>
      </c>
      <c r="B61" s="15" t="str">
        <f t="shared" si="2"/>
        <v>-a</v>
      </c>
      <c r="C61" s="15" t="str">
        <f t="shared" si="2"/>
        <v>-a</v>
      </c>
      <c r="D61" s="15" t="str">
        <f t="shared" si="2"/>
        <v>-a</v>
      </c>
      <c r="E61" s="15" t="str">
        <f t="shared" ref="E61:G67" si="3">CONCATENATE(E49,$H49)</f>
        <v>-a</v>
      </c>
      <c r="F61" s="15" t="str">
        <f t="shared" si="3"/>
        <v>+a</v>
      </c>
      <c r="G61" s="15" t="str">
        <f t="shared" si="3"/>
        <v>+a</v>
      </c>
      <c r="I61" s="5" t="s">
        <v>91</v>
      </c>
      <c r="J61" s="2" t="s">
        <v>98</v>
      </c>
      <c r="K61" s="2"/>
    </row>
    <row r="62" spans="1:11" x14ac:dyDescent="0.25">
      <c r="A62" s="15" t="str">
        <f t="shared" ref="A62:D62" si="4">CONCATENATE(A50,$H50)</f>
        <v>-b</v>
      </c>
      <c r="B62" s="15" t="str">
        <f t="shared" si="4"/>
        <v>+b</v>
      </c>
      <c r="C62" s="15" t="str">
        <f t="shared" si="4"/>
        <v>-b</v>
      </c>
      <c r="D62" s="15" t="str">
        <f t="shared" si="4"/>
        <v>-b</v>
      </c>
      <c r="E62" s="15" t="str">
        <f t="shared" si="3"/>
        <v>+b</v>
      </c>
      <c r="F62" s="15" t="str">
        <f t="shared" si="3"/>
        <v>-b</v>
      </c>
      <c r="G62" s="15" t="str">
        <f t="shared" si="3"/>
        <v>+b</v>
      </c>
      <c r="I62" s="5" t="s">
        <v>92</v>
      </c>
      <c r="J62" s="2" t="s">
        <v>99</v>
      </c>
      <c r="K62" s="2"/>
    </row>
    <row r="63" spans="1:11" x14ac:dyDescent="0.25">
      <c r="A63" s="15" t="str">
        <f t="shared" ref="A63:D63" si="5">CONCATENATE(A51,$H51)</f>
        <v>+ab</v>
      </c>
      <c r="B63" s="15" t="str">
        <f t="shared" si="5"/>
        <v>+ab</v>
      </c>
      <c r="C63" s="15" t="str">
        <f t="shared" si="5"/>
        <v>-ab</v>
      </c>
      <c r="D63" s="15" t="str">
        <f t="shared" si="5"/>
        <v>+ab</v>
      </c>
      <c r="E63" s="15" t="str">
        <f t="shared" si="3"/>
        <v>-ab</v>
      </c>
      <c r="F63" s="15" t="str">
        <f t="shared" si="3"/>
        <v>-ab</v>
      </c>
      <c r="G63" s="15" t="str">
        <f>CONCATENATE(G51,$H51)</f>
        <v>-ab</v>
      </c>
      <c r="I63" s="5" t="s">
        <v>93</v>
      </c>
      <c r="J63" s="2" t="s">
        <v>100</v>
      </c>
      <c r="K63" s="2"/>
    </row>
    <row r="64" spans="1:11" x14ac:dyDescent="0.25">
      <c r="A64" s="15" t="str">
        <f t="shared" ref="A64:D64" si="6">CONCATENATE(A52,$H52)</f>
        <v>-c</v>
      </c>
      <c r="B64" s="15" t="str">
        <f>CONCATENATE(B52,$H52)</f>
        <v>-c</v>
      </c>
      <c r="C64" s="15" t="str">
        <f t="shared" si="6"/>
        <v>+c</v>
      </c>
      <c r="D64" s="15" t="str">
        <f t="shared" si="6"/>
        <v>+c</v>
      </c>
      <c r="E64" s="15" t="str">
        <f t="shared" si="3"/>
        <v>-c</v>
      </c>
      <c r="F64" s="15" t="str">
        <f t="shared" si="3"/>
        <v>-c</v>
      </c>
      <c r="G64" s="15" t="str">
        <f t="shared" si="3"/>
        <v>+c</v>
      </c>
      <c r="I64" s="5" t="s">
        <v>94</v>
      </c>
      <c r="J64" s="2" t="s">
        <v>101</v>
      </c>
      <c r="K64" s="2"/>
    </row>
    <row r="65" spans="1:11" x14ac:dyDescent="0.25">
      <c r="A65" s="15" t="str">
        <f t="shared" ref="A65:D65" si="7">CONCATENATE(A53,$H53)</f>
        <v>+ac</v>
      </c>
      <c r="B65" s="15" t="str">
        <f t="shared" si="7"/>
        <v>-ac</v>
      </c>
      <c r="C65" s="15" t="str">
        <f t="shared" si="7"/>
        <v>+ac</v>
      </c>
      <c r="D65" s="15" t="str">
        <f t="shared" si="7"/>
        <v>-ac</v>
      </c>
      <c r="E65" s="15" t="str">
        <f t="shared" si="3"/>
        <v>+ac</v>
      </c>
      <c r="F65" s="15" t="str">
        <f t="shared" si="3"/>
        <v>-ac</v>
      </c>
      <c r="G65" s="15" t="str">
        <f t="shared" si="3"/>
        <v>-ac</v>
      </c>
      <c r="I65" s="5" t="s">
        <v>97</v>
      </c>
      <c r="J65" s="2" t="s">
        <v>102</v>
      </c>
      <c r="K65" s="2"/>
    </row>
    <row r="66" spans="1:11" x14ac:dyDescent="0.25">
      <c r="A66" s="15" t="str">
        <f t="shared" ref="A66:D66" si="8">CONCATENATE(A54,$H54)</f>
        <v>-bc</v>
      </c>
      <c r="B66" s="15" t="str">
        <f t="shared" si="8"/>
        <v>+bc</v>
      </c>
      <c r="C66" s="15" t="str">
        <f t="shared" si="8"/>
        <v>+bc</v>
      </c>
      <c r="D66" s="15" t="str">
        <f t="shared" si="8"/>
        <v>-bc</v>
      </c>
      <c r="E66" s="15" t="str">
        <f t="shared" si="3"/>
        <v>-bc</v>
      </c>
      <c r="F66" s="15" t="str">
        <f t="shared" si="3"/>
        <v>+bc</v>
      </c>
      <c r="G66" s="15" t="str">
        <f t="shared" si="3"/>
        <v>-bc</v>
      </c>
      <c r="I66" s="5" t="s">
        <v>95</v>
      </c>
      <c r="J66" s="2" t="s">
        <v>103</v>
      </c>
      <c r="K66" s="2"/>
    </row>
    <row r="67" spans="1:11" x14ac:dyDescent="0.25">
      <c r="A67" s="15" t="str">
        <f t="shared" ref="A67:D67" si="9">CONCATENATE(A55,$H55)</f>
        <v>+abc</v>
      </c>
      <c r="B67" s="15" t="str">
        <f t="shared" si="9"/>
        <v>+abc</v>
      </c>
      <c r="C67" s="15" t="str">
        <f t="shared" si="9"/>
        <v>+abc</v>
      </c>
      <c r="D67" s="15" t="str">
        <f t="shared" si="9"/>
        <v>+abc</v>
      </c>
      <c r="E67" s="15" t="str">
        <f t="shared" si="3"/>
        <v>+abc</v>
      </c>
      <c r="F67" s="15" t="str">
        <f t="shared" si="3"/>
        <v>+abc</v>
      </c>
      <c r="G67" s="15" t="str">
        <f t="shared" si="3"/>
        <v>+abc</v>
      </c>
      <c r="I67" s="5" t="s">
        <v>96</v>
      </c>
      <c r="J67" s="2" t="s">
        <v>104</v>
      </c>
      <c r="K67" s="2"/>
    </row>
    <row r="70" spans="1:11" x14ac:dyDescent="0.25">
      <c r="A70" t="s">
        <v>108</v>
      </c>
    </row>
    <row r="72" spans="1:11" x14ac:dyDescent="0.25">
      <c r="A72" s="5" t="s">
        <v>116</v>
      </c>
      <c r="B72" s="2" t="s">
        <v>109</v>
      </c>
      <c r="C72" s="2"/>
      <c r="D72" s="2"/>
    </row>
    <row r="73" spans="1:11" x14ac:dyDescent="0.25">
      <c r="A73" s="5" t="s">
        <v>117</v>
      </c>
      <c r="B73" s="2" t="s">
        <v>110</v>
      </c>
      <c r="C73" s="2"/>
      <c r="D73" s="2"/>
    </row>
    <row r="74" spans="1:11" x14ac:dyDescent="0.25">
      <c r="A74" s="5" t="s">
        <v>118</v>
      </c>
      <c r="B74" s="2" t="s">
        <v>111</v>
      </c>
      <c r="C74" s="2"/>
      <c r="D74" s="2"/>
    </row>
    <row r="75" spans="1:11" x14ac:dyDescent="0.25">
      <c r="A75" s="5" t="s">
        <v>119</v>
      </c>
      <c r="B75" s="2" t="s">
        <v>112</v>
      </c>
      <c r="C75" s="2"/>
      <c r="D75" s="2"/>
    </row>
    <row r="76" spans="1:11" x14ac:dyDescent="0.25">
      <c r="A76" s="5" t="s">
        <v>120</v>
      </c>
      <c r="B76" s="2" t="s">
        <v>113</v>
      </c>
      <c r="C76" s="2"/>
      <c r="D76" s="2"/>
    </row>
    <row r="77" spans="1:11" x14ac:dyDescent="0.25">
      <c r="A77" s="5" t="s">
        <v>121</v>
      </c>
      <c r="B77" s="2" t="s">
        <v>114</v>
      </c>
      <c r="C77" s="2"/>
      <c r="D77" s="2"/>
    </row>
    <row r="78" spans="1:11" x14ac:dyDescent="0.25">
      <c r="A78" s="5" t="s">
        <v>122</v>
      </c>
      <c r="B78" s="2" t="s">
        <v>115</v>
      </c>
      <c r="C78" s="2"/>
      <c r="D78" s="2"/>
    </row>
    <row r="80" spans="1:11" x14ac:dyDescent="0.25">
      <c r="A80" t="s">
        <v>149</v>
      </c>
    </row>
    <row r="82" spans="1:6" x14ac:dyDescent="0.25">
      <c r="A82" s="5" t="s">
        <v>53</v>
      </c>
      <c r="B82" s="2" t="s">
        <v>150</v>
      </c>
      <c r="C82" s="2"/>
      <c r="D82" s="2"/>
    </row>
    <row r="83" spans="1:6" x14ac:dyDescent="0.25">
      <c r="A83" s="5" t="s">
        <v>54</v>
      </c>
      <c r="B83" s="2" t="s">
        <v>151</v>
      </c>
      <c r="C83" s="2"/>
      <c r="D83" s="2"/>
    </row>
    <row r="84" spans="1:6" x14ac:dyDescent="0.25">
      <c r="A84" s="5" t="s">
        <v>123</v>
      </c>
      <c r="B84" s="2" t="s">
        <v>152</v>
      </c>
      <c r="C84" s="2"/>
      <c r="D84" s="2"/>
    </row>
    <row r="85" spans="1:6" x14ac:dyDescent="0.25">
      <c r="A85" s="5" t="s">
        <v>65</v>
      </c>
      <c r="B85" s="2" t="s">
        <v>153</v>
      </c>
      <c r="C85" s="2"/>
      <c r="D85" s="2"/>
    </row>
    <row r="86" spans="1:6" x14ac:dyDescent="0.25">
      <c r="A86" s="5" t="s">
        <v>124</v>
      </c>
      <c r="B86" s="2" t="s">
        <v>154</v>
      </c>
      <c r="C86" s="2"/>
      <c r="D86" s="2"/>
    </row>
    <row r="87" spans="1:6" x14ac:dyDescent="0.25">
      <c r="A87" s="5" t="s">
        <v>125</v>
      </c>
      <c r="B87" s="2" t="s">
        <v>155</v>
      </c>
      <c r="C87" s="2"/>
      <c r="D87" s="2"/>
    </row>
    <row r="88" spans="1:6" x14ac:dyDescent="0.25">
      <c r="A88" s="5" t="s">
        <v>126</v>
      </c>
      <c r="B88" s="2" t="s">
        <v>156</v>
      </c>
      <c r="C88" s="2"/>
      <c r="D88" s="2"/>
    </row>
    <row r="90" spans="1:6" x14ac:dyDescent="0.25">
      <c r="A90" s="8" t="s">
        <v>127</v>
      </c>
    </row>
    <row r="92" spans="1:6" x14ac:dyDescent="0.25">
      <c r="A92" s="5" t="s">
        <v>128</v>
      </c>
      <c r="B92" s="5" t="s">
        <v>58</v>
      </c>
      <c r="C92" s="5" t="s">
        <v>59</v>
      </c>
      <c r="D92" s="5" t="s">
        <v>60</v>
      </c>
      <c r="E92" s="5" t="s">
        <v>61</v>
      </c>
      <c r="F92" s="5" t="s">
        <v>62</v>
      </c>
    </row>
    <row r="93" spans="1:6" x14ac:dyDescent="0.25">
      <c r="A93" s="5" t="s">
        <v>7</v>
      </c>
      <c r="B93" s="2" t="s">
        <v>53</v>
      </c>
      <c r="C93" s="2">
        <v>1</v>
      </c>
      <c r="D93" s="2" t="str">
        <f>CONCATENATE(B93,"/",C93)</f>
        <v>SCA/1</v>
      </c>
      <c r="E93" s="2" t="str">
        <f>CONCATENATE("CM",A93,"/","CME")</f>
        <v>CMA/CME</v>
      </c>
      <c r="F93" s="2"/>
    </row>
    <row r="94" spans="1:6" x14ac:dyDescent="0.25">
      <c r="A94" s="5" t="s">
        <v>8</v>
      </c>
      <c r="B94" s="2" t="s">
        <v>54</v>
      </c>
      <c r="C94" s="2">
        <v>1</v>
      </c>
      <c r="D94" s="2" t="str">
        <f t="shared" ref="D94:D101" si="10">CONCATENATE(B94,"/",C94)</f>
        <v>SCB/1</v>
      </c>
      <c r="E94" s="2" t="str">
        <f t="shared" ref="E94:E99" si="11">CONCATENATE("CM",A94,"/","CME")</f>
        <v>CMB/CME</v>
      </c>
      <c r="F94" s="2"/>
    </row>
    <row r="95" spans="1:6" x14ac:dyDescent="0.25">
      <c r="A95" s="5" t="s">
        <v>79</v>
      </c>
      <c r="B95" s="2" t="s">
        <v>123</v>
      </c>
      <c r="C95" s="2">
        <v>1</v>
      </c>
      <c r="D95" s="2" t="str">
        <f t="shared" si="10"/>
        <v>SCC/1</v>
      </c>
      <c r="E95" s="2" t="str">
        <f t="shared" si="11"/>
        <v>CMC/CME</v>
      </c>
      <c r="F95" s="2"/>
    </row>
    <row r="96" spans="1:6" x14ac:dyDescent="0.25">
      <c r="A96" s="5" t="s">
        <v>9</v>
      </c>
      <c r="B96" s="2" t="s">
        <v>65</v>
      </c>
      <c r="C96" s="2">
        <v>1</v>
      </c>
      <c r="D96" s="2" t="str">
        <f t="shared" si="10"/>
        <v>SCAB/1</v>
      </c>
      <c r="E96" s="2" t="str">
        <f t="shared" si="11"/>
        <v>CMAB/CME</v>
      </c>
      <c r="F96" s="2"/>
    </row>
    <row r="97" spans="1:6" x14ac:dyDescent="0.25">
      <c r="A97" s="5" t="s">
        <v>80</v>
      </c>
      <c r="B97" s="2" t="s">
        <v>124</v>
      </c>
      <c r="C97" s="2">
        <v>1</v>
      </c>
      <c r="D97" s="2" t="str">
        <f t="shared" si="10"/>
        <v>SCAC/1</v>
      </c>
      <c r="E97" s="2" t="str">
        <f t="shared" si="11"/>
        <v>CMAC/CME</v>
      </c>
      <c r="F97" s="2"/>
    </row>
    <row r="98" spans="1:6" x14ac:dyDescent="0.25">
      <c r="A98" s="5" t="s">
        <v>81</v>
      </c>
      <c r="B98" s="2" t="s">
        <v>125</v>
      </c>
      <c r="C98" s="2">
        <v>1</v>
      </c>
      <c r="D98" s="2" t="str">
        <f t="shared" si="10"/>
        <v>SCBC/1</v>
      </c>
      <c r="E98" s="2" t="str">
        <f t="shared" si="11"/>
        <v>CMBC/CME</v>
      </c>
      <c r="F98" s="2"/>
    </row>
    <row r="99" spans="1:6" x14ac:dyDescent="0.25">
      <c r="A99" s="5" t="s">
        <v>82</v>
      </c>
      <c r="B99" s="2" t="s">
        <v>126</v>
      </c>
      <c r="C99" s="2">
        <v>1</v>
      </c>
      <c r="D99" s="2" t="str">
        <f t="shared" si="10"/>
        <v>SCABC/1</v>
      </c>
      <c r="E99" s="2" t="str">
        <f t="shared" si="11"/>
        <v>CMABC/CME</v>
      </c>
      <c r="F99" s="2"/>
    </row>
    <row r="100" spans="1:6" x14ac:dyDescent="0.25">
      <c r="A100" s="5" t="s">
        <v>63</v>
      </c>
      <c r="B100" s="2" t="s">
        <v>66</v>
      </c>
      <c r="C100" s="2" t="s">
        <v>129</v>
      </c>
      <c r="D100" s="2" t="str">
        <f t="shared" si="10"/>
        <v>SCE/(2^3)*(n-1)</v>
      </c>
      <c r="E100" s="2"/>
      <c r="F100" s="2"/>
    </row>
    <row r="101" spans="1:6" x14ac:dyDescent="0.25">
      <c r="A101" s="5" t="s">
        <v>64</v>
      </c>
      <c r="B101" s="2" t="s">
        <v>67</v>
      </c>
      <c r="C101" s="2" t="s">
        <v>130</v>
      </c>
      <c r="D101" s="2" t="str">
        <f t="shared" si="10"/>
        <v>SCT/n(2^3)-1</v>
      </c>
      <c r="E101" s="2"/>
      <c r="F101" s="2"/>
    </row>
  </sheetData>
  <mergeCells count="8">
    <mergeCell ref="H6:I6"/>
    <mergeCell ref="A15:C15"/>
    <mergeCell ref="F15:H15"/>
    <mergeCell ref="A46:C46"/>
    <mergeCell ref="D46:G46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zoomScale="80" zoomScaleNormal="80" workbookViewId="0"/>
  </sheetViews>
  <sheetFormatPr baseColWidth="10" defaultRowHeight="15" x14ac:dyDescent="0.25"/>
  <cols>
    <col min="10" max="10" width="10.375" customWidth="1"/>
    <col min="16" max="16" width="13" bestFit="1" customWidth="1"/>
  </cols>
  <sheetData>
    <row r="1" spans="1:20" x14ac:dyDescent="0.25">
      <c r="A1" s="19" t="s">
        <v>131</v>
      </c>
    </row>
    <row r="2" spans="1:20" x14ac:dyDescent="0.25">
      <c r="A2" s="29" t="s">
        <v>132</v>
      </c>
      <c r="B2" s="31" t="s">
        <v>133</v>
      </c>
      <c r="C2" s="5" t="s">
        <v>7</v>
      </c>
      <c r="D2" s="5" t="s">
        <v>8</v>
      </c>
      <c r="E2" s="5" t="s">
        <v>134</v>
      </c>
      <c r="F2" s="5" t="s">
        <v>135</v>
      </c>
      <c r="G2" s="5" t="s">
        <v>136</v>
      </c>
      <c r="H2" s="5" t="s">
        <v>137</v>
      </c>
      <c r="I2" s="5" t="s">
        <v>138</v>
      </c>
      <c r="J2" s="5" t="s">
        <v>139</v>
      </c>
      <c r="K2" s="5" t="s">
        <v>64</v>
      </c>
      <c r="L2" s="5" t="s">
        <v>144</v>
      </c>
      <c r="N2" s="2"/>
      <c r="O2" s="29" t="s">
        <v>163</v>
      </c>
      <c r="P2" s="29" t="s">
        <v>164</v>
      </c>
    </row>
    <row r="3" spans="1:20" x14ac:dyDescent="0.25">
      <c r="A3" s="30" t="s">
        <v>140</v>
      </c>
      <c r="B3" s="32" t="s">
        <v>142</v>
      </c>
      <c r="C3" s="2" t="s">
        <v>10</v>
      </c>
      <c r="D3" s="2" t="s">
        <v>10</v>
      </c>
      <c r="E3" s="2">
        <v>-1</v>
      </c>
      <c r="F3" s="2">
        <v>-1</v>
      </c>
      <c r="G3" s="2">
        <v>18.2</v>
      </c>
      <c r="H3" s="2">
        <v>18.899999999999999</v>
      </c>
      <c r="I3" s="2">
        <v>12.9</v>
      </c>
      <c r="J3" s="2">
        <v>14.4</v>
      </c>
      <c r="K3" s="2">
        <f>SUM(G3:J3)</f>
        <v>64.399999999999991</v>
      </c>
      <c r="L3" s="3" t="s">
        <v>23</v>
      </c>
      <c r="N3" s="31" t="s">
        <v>165</v>
      </c>
      <c r="O3" s="2">
        <f>AVERAGE(G3:J3)</f>
        <v>16.099999999999998</v>
      </c>
      <c r="P3" s="2">
        <f>AVERAGE(G4:J4)</f>
        <v>24.024999999999999</v>
      </c>
    </row>
    <row r="4" spans="1:20" x14ac:dyDescent="0.25">
      <c r="A4" s="30" t="s">
        <v>141</v>
      </c>
      <c r="B4" s="32" t="s">
        <v>142</v>
      </c>
      <c r="C4" s="2" t="s">
        <v>11</v>
      </c>
      <c r="D4" s="2" t="s">
        <v>10</v>
      </c>
      <c r="E4" s="2">
        <v>1</v>
      </c>
      <c r="F4" s="2">
        <v>-1</v>
      </c>
      <c r="G4" s="2">
        <v>27.2</v>
      </c>
      <c r="H4" s="2">
        <v>24</v>
      </c>
      <c r="I4" s="2">
        <v>22.4</v>
      </c>
      <c r="J4" s="2">
        <v>22.5</v>
      </c>
      <c r="K4" s="2">
        <f t="shared" ref="K4:K6" si="0">SUM(G4:J4)</f>
        <v>96.1</v>
      </c>
      <c r="L4" s="3" t="s">
        <v>24</v>
      </c>
      <c r="N4" s="31" t="s">
        <v>166</v>
      </c>
      <c r="O4" s="2">
        <f>AVERAGE(G5:J5)</f>
        <v>14.925000000000001</v>
      </c>
      <c r="P4" s="2">
        <f>AVERAGE(G6:J6)</f>
        <v>40.274999999999999</v>
      </c>
    </row>
    <row r="5" spans="1:20" x14ac:dyDescent="0.25">
      <c r="A5" s="30" t="s">
        <v>140</v>
      </c>
      <c r="B5" s="32" t="s">
        <v>143</v>
      </c>
      <c r="C5" s="2" t="s">
        <v>10</v>
      </c>
      <c r="D5" s="2" t="s">
        <v>11</v>
      </c>
      <c r="E5" s="2">
        <v>-1</v>
      </c>
      <c r="F5" s="2">
        <v>1</v>
      </c>
      <c r="G5" s="2">
        <v>15.9</v>
      </c>
      <c r="H5" s="2">
        <v>14.5</v>
      </c>
      <c r="I5" s="2">
        <v>15.1</v>
      </c>
      <c r="J5" s="2">
        <v>14.2</v>
      </c>
      <c r="K5" s="2">
        <f t="shared" si="0"/>
        <v>59.7</v>
      </c>
      <c r="L5" s="3" t="s">
        <v>25</v>
      </c>
    </row>
    <row r="6" spans="1:20" x14ac:dyDescent="0.25">
      <c r="A6" s="30" t="s">
        <v>141</v>
      </c>
      <c r="B6" s="32" t="s">
        <v>143</v>
      </c>
      <c r="C6" s="2" t="s">
        <v>11</v>
      </c>
      <c r="D6" s="2" t="s">
        <v>11</v>
      </c>
      <c r="E6" s="2">
        <v>1</v>
      </c>
      <c r="F6" s="2">
        <v>1</v>
      </c>
      <c r="G6" s="2">
        <v>41</v>
      </c>
      <c r="H6" s="2">
        <v>43.9</v>
      </c>
      <c r="I6" s="2">
        <v>36.299999999999997</v>
      </c>
      <c r="J6" s="2">
        <v>39.9</v>
      </c>
      <c r="K6" s="2">
        <f t="shared" si="0"/>
        <v>161.1</v>
      </c>
      <c r="L6" s="3" t="s">
        <v>26</v>
      </c>
    </row>
    <row r="7" spans="1:20" x14ac:dyDescent="0.25">
      <c r="K7" s="28">
        <f>SUM(K3:K6)</f>
        <v>381.29999999999995</v>
      </c>
      <c r="L7" s="11" t="s">
        <v>157</v>
      </c>
    </row>
    <row r="8" spans="1:20" x14ac:dyDescent="0.25">
      <c r="K8" s="28">
        <f>AVERAGE(G3:J6)</f>
        <v>23.831249999999997</v>
      </c>
      <c r="L8" s="11" t="s">
        <v>171</v>
      </c>
    </row>
    <row r="9" spans="1:20" ht="15.75" thickBot="1" x14ac:dyDescent="0.3">
      <c r="A9" s="127" t="s">
        <v>57</v>
      </c>
      <c r="B9" s="128"/>
      <c r="C9" s="129"/>
      <c r="D9" s="21" t="s">
        <v>21</v>
      </c>
      <c r="E9" s="18"/>
      <c r="F9" s="130" t="s">
        <v>145</v>
      </c>
      <c r="G9" s="130"/>
      <c r="H9" s="130"/>
      <c r="I9" s="23"/>
      <c r="J9" s="25" t="s">
        <v>159</v>
      </c>
      <c r="K9" s="22"/>
      <c r="L9" s="20" t="s">
        <v>160</v>
      </c>
    </row>
    <row r="10" spans="1:20" x14ac:dyDescent="0.25">
      <c r="A10" s="24" t="s">
        <v>7</v>
      </c>
      <c r="B10" s="24" t="s">
        <v>8</v>
      </c>
      <c r="C10" s="24" t="s">
        <v>9</v>
      </c>
      <c r="D10" s="24" t="s">
        <v>32</v>
      </c>
      <c r="E10" s="18"/>
      <c r="F10" s="26" t="s">
        <v>7</v>
      </c>
      <c r="G10" s="24" t="s">
        <v>8</v>
      </c>
      <c r="H10" s="24" t="s">
        <v>9</v>
      </c>
      <c r="I10" s="23"/>
      <c r="J10" s="33" t="s">
        <v>67</v>
      </c>
      <c r="K10" s="34">
        <f>SUMSQ(G3:J6)</f>
        <v>10796.69</v>
      </c>
      <c r="L10" s="34" t="s">
        <v>10</v>
      </c>
      <c r="M10" s="34">
        <f>(K7^2)/(4*2^2)</f>
        <v>9086.8556249999983</v>
      </c>
      <c r="N10" s="34" t="s">
        <v>158</v>
      </c>
      <c r="O10" s="34">
        <f>K10-M10</f>
        <v>1709.8343750000022</v>
      </c>
      <c r="P10" s="34"/>
      <c r="Q10" s="34"/>
      <c r="R10" s="34"/>
      <c r="S10" s="35"/>
    </row>
    <row r="11" spans="1:20" ht="15.75" thickBot="1" x14ac:dyDescent="0.3">
      <c r="A11" s="15">
        <v>-1</v>
      </c>
      <c r="B11" s="15">
        <v>-1</v>
      </c>
      <c r="C11" s="15">
        <v>1</v>
      </c>
      <c r="D11" s="15" t="s">
        <v>23</v>
      </c>
      <c r="E11" s="18"/>
      <c r="F11" s="26">
        <f>$K3*A11</f>
        <v>-64.399999999999991</v>
      </c>
      <c r="G11" s="26">
        <f>$K3*B11</f>
        <v>-64.399999999999991</v>
      </c>
      <c r="H11" s="26">
        <f t="shared" ref="G11:H14" si="1">$K3*C11</f>
        <v>64.399999999999991</v>
      </c>
      <c r="I11" s="23"/>
      <c r="J11" s="36" t="s">
        <v>66</v>
      </c>
      <c r="K11" s="37">
        <f>O10</f>
        <v>1709.8343750000022</v>
      </c>
      <c r="L11" s="37" t="s">
        <v>10</v>
      </c>
      <c r="M11" s="37">
        <f>F17</f>
        <v>1107.2256249999998</v>
      </c>
      <c r="N11" s="37" t="s">
        <v>10</v>
      </c>
      <c r="O11" s="37">
        <f>G17</f>
        <v>227.25562499999998</v>
      </c>
      <c r="P11" s="37" t="s">
        <v>10</v>
      </c>
      <c r="Q11" s="37">
        <f>H17</f>
        <v>303.6306249999999</v>
      </c>
      <c r="R11" s="37" t="s">
        <v>158</v>
      </c>
      <c r="S11" s="38">
        <f>K11-M11-O11-Q11</f>
        <v>71.722500000002469</v>
      </c>
    </row>
    <row r="12" spans="1:20" x14ac:dyDescent="0.25">
      <c r="A12" s="15">
        <v>1</v>
      </c>
      <c r="B12" s="15">
        <v>-1</v>
      </c>
      <c r="C12" s="15">
        <v>-1</v>
      </c>
      <c r="D12" s="15" t="s">
        <v>24</v>
      </c>
      <c r="E12" s="18"/>
      <c r="F12" s="26">
        <f t="shared" ref="F12:F13" si="2">$K4*A12</f>
        <v>96.1</v>
      </c>
      <c r="G12" s="26">
        <f t="shared" si="1"/>
        <v>-96.1</v>
      </c>
      <c r="H12" s="26">
        <f>$K4*C12</f>
        <v>-96.1</v>
      </c>
      <c r="I12" s="18"/>
      <c r="J12" s="18"/>
    </row>
    <row r="13" spans="1:20" x14ac:dyDescent="0.25">
      <c r="A13" s="15">
        <v>-1</v>
      </c>
      <c r="B13" s="15">
        <v>1</v>
      </c>
      <c r="C13" s="15">
        <v>-1</v>
      </c>
      <c r="D13" s="15" t="s">
        <v>25</v>
      </c>
      <c r="E13" s="18"/>
      <c r="F13" s="26">
        <f t="shared" si="2"/>
        <v>-59.7</v>
      </c>
      <c r="G13" s="26">
        <f>$K5*B13</f>
        <v>59.7</v>
      </c>
      <c r="H13" s="26">
        <f>$K5*C13</f>
        <v>-59.7</v>
      </c>
      <c r="I13" s="18"/>
      <c r="J13" s="18"/>
      <c r="K13" s="24" t="s">
        <v>128</v>
      </c>
      <c r="L13" s="5" t="s">
        <v>58</v>
      </c>
      <c r="M13" s="5" t="s">
        <v>59</v>
      </c>
      <c r="N13" s="5" t="s">
        <v>60</v>
      </c>
      <c r="O13" s="5" t="s">
        <v>61</v>
      </c>
      <c r="P13" s="5" t="s">
        <v>62</v>
      </c>
    </row>
    <row r="14" spans="1:20" x14ac:dyDescent="0.25">
      <c r="A14" s="15">
        <v>1</v>
      </c>
      <c r="B14" s="15">
        <v>1</v>
      </c>
      <c r="C14" s="15">
        <v>1</v>
      </c>
      <c r="D14" s="15" t="s">
        <v>26</v>
      </c>
      <c r="E14" s="18"/>
      <c r="F14" s="26">
        <f>$K6*A14</f>
        <v>161.1</v>
      </c>
      <c r="G14" s="26">
        <f t="shared" si="1"/>
        <v>161.1</v>
      </c>
      <c r="H14" s="26">
        <f t="shared" si="1"/>
        <v>161.1</v>
      </c>
      <c r="I14" s="18"/>
      <c r="J14" s="18"/>
      <c r="K14" s="24" t="s">
        <v>161</v>
      </c>
      <c r="L14" s="2">
        <f>F17</f>
        <v>1107.2256249999998</v>
      </c>
      <c r="M14" s="2">
        <v>1</v>
      </c>
      <c r="N14" s="2">
        <f>L14/M14</f>
        <v>1107.2256249999998</v>
      </c>
      <c r="O14" s="2">
        <f>N14/N$17</f>
        <v>185.25159468785304</v>
      </c>
      <c r="P14" s="2">
        <f>_xlfn.F.DIST.RT(O14,M14,M$17)</f>
        <v>1.1746693237297159E-8</v>
      </c>
      <c r="Q14" t="s">
        <v>162</v>
      </c>
    </row>
    <row r="15" spans="1:20" x14ac:dyDescent="0.25">
      <c r="A15" s="18"/>
      <c r="B15" s="18"/>
      <c r="C15" s="18"/>
      <c r="D15" s="18"/>
      <c r="E15" s="18"/>
      <c r="F15" s="26">
        <f>SUM(F11:F14)</f>
        <v>133.1</v>
      </c>
      <c r="G15" s="26">
        <f t="shared" ref="G15:H15" si="3">SUM(G11:G14)</f>
        <v>60.3</v>
      </c>
      <c r="H15" s="27">
        <f t="shared" si="3"/>
        <v>69.699999999999989</v>
      </c>
      <c r="I15" s="24" t="s">
        <v>145</v>
      </c>
      <c r="J15" s="18"/>
      <c r="K15" s="24" t="s">
        <v>133</v>
      </c>
      <c r="L15" s="2">
        <f>G17</f>
        <v>227.25562499999998</v>
      </c>
      <c r="M15" s="2">
        <v>1</v>
      </c>
      <c r="N15" s="2">
        <f t="shared" ref="N15:N17" si="4">L15/M15</f>
        <v>227.25562499999998</v>
      </c>
      <c r="O15" s="2">
        <f>N15/N$17</f>
        <v>38.02248248457466</v>
      </c>
      <c r="P15" s="2">
        <f t="shared" ref="P15" si="5">_xlfn.F.DIST.RT(O15,M15,M$17)</f>
        <v>4.8262917816934656E-5</v>
      </c>
      <c r="Q15" t="s">
        <v>162</v>
      </c>
    </row>
    <row r="16" spans="1:20" x14ac:dyDescent="0.25">
      <c r="F16" s="2">
        <f>F15/(4*2)</f>
        <v>16.637499999999999</v>
      </c>
      <c r="G16" s="2">
        <f>G15/(4*2)</f>
        <v>7.5374999999999996</v>
      </c>
      <c r="H16" s="2">
        <f t="shared" ref="H16" si="6">H15/(4*2)</f>
        <v>8.7124999999999986</v>
      </c>
      <c r="I16" s="5" t="s">
        <v>57</v>
      </c>
      <c r="K16" s="24" t="s">
        <v>9</v>
      </c>
      <c r="L16" s="2">
        <f>H17</f>
        <v>303.6306249999999</v>
      </c>
      <c r="M16" s="2">
        <v>1</v>
      </c>
      <c r="N16" s="2">
        <f>L16/M16</f>
        <v>303.6306249999999</v>
      </c>
      <c r="O16" s="2">
        <f>N16/N$17</f>
        <v>50.800899299381271</v>
      </c>
      <c r="P16" s="2">
        <f>_xlfn.F.DIST.RT(O16,M16,M$17)</f>
        <v>1.2010783458953974E-5</v>
      </c>
      <c r="Q16" t="s">
        <v>162</v>
      </c>
      <c r="R16" s="39" t="s">
        <v>168</v>
      </c>
      <c r="S16" s="39"/>
      <c r="T16" s="39"/>
    </row>
    <row r="17" spans="1:21" x14ac:dyDescent="0.25">
      <c r="F17" s="2">
        <f>F15^2/(4*(2^2))</f>
        <v>1107.2256249999998</v>
      </c>
      <c r="G17" s="2">
        <f>G15^2/(4*(2^2))</f>
        <v>227.25562499999998</v>
      </c>
      <c r="H17" s="2">
        <f t="shared" ref="H17" si="7">H15^2/(4*(2^2))</f>
        <v>303.6306249999999</v>
      </c>
      <c r="I17" s="5" t="s">
        <v>58</v>
      </c>
      <c r="K17" s="24" t="s">
        <v>63</v>
      </c>
      <c r="L17" s="2">
        <f>S11</f>
        <v>71.722500000002469</v>
      </c>
      <c r="M17" s="2">
        <f>4*(4-1)</f>
        <v>12</v>
      </c>
      <c r="N17" s="2">
        <f t="shared" si="4"/>
        <v>5.9768750000002058</v>
      </c>
      <c r="O17" s="2"/>
      <c r="P17" s="2"/>
      <c r="R17" s="39" t="s">
        <v>169</v>
      </c>
      <c r="S17" s="39"/>
      <c r="T17" s="39"/>
    </row>
    <row r="18" spans="1:21" x14ac:dyDescent="0.25">
      <c r="F18" s="4" t="s">
        <v>53</v>
      </c>
      <c r="G18" s="4" t="s">
        <v>54</v>
      </c>
      <c r="H18" s="4" t="s">
        <v>55</v>
      </c>
      <c r="K18" s="26" t="s">
        <v>64</v>
      </c>
      <c r="L18" s="2">
        <f>O10</f>
        <v>1709.8343750000022</v>
      </c>
      <c r="M18" s="2">
        <f>(4*4-1)</f>
        <v>15</v>
      </c>
      <c r="N18" s="2"/>
      <c r="O18" s="2"/>
      <c r="P18" s="2"/>
      <c r="R18" s="39" t="s">
        <v>170</v>
      </c>
      <c r="S18" s="39"/>
      <c r="T18" s="39"/>
    </row>
    <row r="19" spans="1:21" ht="15.75" thickBot="1" x14ac:dyDescent="0.3"/>
    <row r="20" spans="1:21" x14ac:dyDescent="0.25">
      <c r="A20" s="43" t="s">
        <v>167</v>
      </c>
      <c r="B20" s="34"/>
      <c r="C20" s="34"/>
      <c r="D20" s="34"/>
      <c r="E20" s="34"/>
      <c r="F20" s="35"/>
    </row>
    <row r="21" spans="1:21" ht="15.75" thickBot="1" x14ac:dyDescent="0.3">
      <c r="A21" s="44"/>
      <c r="B21" s="7"/>
      <c r="C21" s="7"/>
      <c r="D21" s="7"/>
      <c r="E21" s="7"/>
      <c r="F21" s="45"/>
    </row>
    <row r="22" spans="1:21" x14ac:dyDescent="0.25">
      <c r="A22" s="44"/>
      <c r="B22" s="7"/>
      <c r="C22" s="7"/>
      <c r="D22" s="7"/>
      <c r="E22" s="7"/>
      <c r="F22" s="45"/>
      <c r="H22" s="47" t="s">
        <v>198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1:21" x14ac:dyDescent="0.25">
      <c r="A23" s="44"/>
      <c r="B23" s="7"/>
      <c r="C23" s="7"/>
      <c r="D23" s="7"/>
      <c r="E23" s="7"/>
      <c r="F23" s="45"/>
      <c r="H23" s="44" t="s">
        <v>199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45"/>
    </row>
    <row r="24" spans="1:21" x14ac:dyDescent="0.25">
      <c r="A24" s="44"/>
      <c r="B24" s="7"/>
      <c r="C24" s="7"/>
      <c r="D24" s="7"/>
      <c r="E24" s="7"/>
      <c r="F24" s="45"/>
      <c r="H24" s="44" t="s">
        <v>200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45"/>
    </row>
    <row r="25" spans="1:21" x14ac:dyDescent="0.25">
      <c r="A25" s="44"/>
      <c r="B25" s="7"/>
      <c r="C25" s="7"/>
      <c r="D25" s="7"/>
      <c r="E25" s="7"/>
      <c r="F25" s="45"/>
      <c r="H25" s="44"/>
      <c r="I25" s="48" t="s">
        <v>182</v>
      </c>
      <c r="J25" s="48"/>
      <c r="K25" s="48"/>
      <c r="L25" s="7"/>
      <c r="M25" s="7"/>
      <c r="N25" s="7"/>
      <c r="O25" s="7"/>
      <c r="P25" s="7"/>
      <c r="Q25" s="7"/>
      <c r="R25" s="7"/>
      <c r="S25" s="7"/>
      <c r="T25" s="7"/>
      <c r="U25" s="45"/>
    </row>
    <row r="26" spans="1:21" x14ac:dyDescent="0.25">
      <c r="A26" s="44"/>
      <c r="B26" s="7"/>
      <c r="C26" s="7"/>
      <c r="D26" s="7"/>
      <c r="E26" s="7"/>
      <c r="F26" s="45"/>
      <c r="H26" s="44" t="s">
        <v>172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45"/>
    </row>
    <row r="27" spans="1:21" x14ac:dyDescent="0.25">
      <c r="A27" s="44"/>
      <c r="B27" s="7"/>
      <c r="C27" s="7"/>
      <c r="D27" s="7"/>
      <c r="E27" s="7"/>
      <c r="F27" s="45"/>
      <c r="H27" s="44"/>
      <c r="I27" s="7" t="s">
        <v>173</v>
      </c>
      <c r="J27" s="7" t="s">
        <v>171</v>
      </c>
      <c r="K27" s="7"/>
      <c r="L27" s="7" t="s">
        <v>180</v>
      </c>
      <c r="M27" s="7" t="s">
        <v>183</v>
      </c>
      <c r="N27" s="49" t="s">
        <v>185</v>
      </c>
      <c r="O27" s="49"/>
      <c r="P27" s="49"/>
      <c r="Q27" s="49"/>
      <c r="R27" s="49"/>
      <c r="S27" s="49"/>
      <c r="T27" s="49"/>
      <c r="U27" s="50"/>
    </row>
    <row r="28" spans="1:21" x14ac:dyDescent="0.25">
      <c r="A28" s="44"/>
      <c r="B28" s="7"/>
      <c r="C28" s="7"/>
      <c r="D28" s="7"/>
      <c r="E28" s="7"/>
      <c r="F28" s="45"/>
      <c r="H28" s="44"/>
      <c r="I28" s="7" t="s">
        <v>174</v>
      </c>
      <c r="J28" s="7" t="s">
        <v>175</v>
      </c>
      <c r="K28" s="7"/>
      <c r="L28" s="7" t="s">
        <v>181</v>
      </c>
      <c r="M28" s="7" t="s">
        <v>184</v>
      </c>
      <c r="N28" s="49"/>
      <c r="O28" s="49"/>
      <c r="P28" s="49"/>
      <c r="Q28" s="49"/>
      <c r="R28" s="49"/>
      <c r="S28" s="49"/>
      <c r="T28" s="49"/>
      <c r="U28" s="50"/>
    </row>
    <row r="29" spans="1:21" x14ac:dyDescent="0.25">
      <c r="A29" s="44"/>
      <c r="B29" s="7"/>
      <c r="C29" s="7"/>
      <c r="D29" s="7"/>
      <c r="E29" s="7"/>
      <c r="F29" s="45"/>
      <c r="H29" s="44"/>
      <c r="I29" s="7" t="s">
        <v>176</v>
      </c>
      <c r="J29" s="7" t="s">
        <v>177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45"/>
    </row>
    <row r="30" spans="1:21" x14ac:dyDescent="0.25">
      <c r="A30" s="44"/>
      <c r="B30" s="7"/>
      <c r="C30" s="7"/>
      <c r="D30" s="7"/>
      <c r="E30" s="7"/>
      <c r="F30" s="45"/>
      <c r="H30" s="44"/>
      <c r="I30" s="7" t="s">
        <v>178</v>
      </c>
      <c r="J30" s="7" t="s">
        <v>179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45"/>
    </row>
    <row r="31" spans="1:21" x14ac:dyDescent="0.25">
      <c r="A31" s="44"/>
      <c r="B31" s="7"/>
      <c r="C31" s="7"/>
      <c r="D31" s="7"/>
      <c r="E31" s="7"/>
      <c r="F31" s="45"/>
      <c r="H31" s="4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45"/>
    </row>
    <row r="32" spans="1:21" x14ac:dyDescent="0.25">
      <c r="A32" s="44"/>
      <c r="B32" s="7"/>
      <c r="C32" s="7"/>
      <c r="D32" s="7"/>
      <c r="E32" s="7"/>
      <c r="F32" s="45"/>
      <c r="H32" s="44"/>
      <c r="I32" s="48" t="s">
        <v>186</v>
      </c>
      <c r="J32" s="48"/>
      <c r="K32" s="48"/>
      <c r="L32" s="48"/>
      <c r="M32" s="48"/>
      <c r="N32" s="7"/>
      <c r="O32" s="7"/>
      <c r="P32" s="7"/>
      <c r="Q32" s="7"/>
      <c r="R32" s="7"/>
      <c r="S32" s="7"/>
      <c r="T32" s="7"/>
      <c r="U32" s="45"/>
    </row>
    <row r="33" spans="1:21" x14ac:dyDescent="0.25">
      <c r="A33" s="44"/>
      <c r="B33" s="7"/>
      <c r="C33" s="7"/>
      <c r="D33" s="7"/>
      <c r="E33" s="7"/>
      <c r="F33" s="45"/>
      <c r="H33" s="51" t="s">
        <v>187</v>
      </c>
      <c r="I33" s="4" t="s">
        <v>188</v>
      </c>
      <c r="J33" s="4" t="s">
        <v>189</v>
      </c>
      <c r="K33" s="41" t="s">
        <v>190</v>
      </c>
      <c r="L33" s="126" t="s">
        <v>191</v>
      </c>
      <c r="M33" s="126"/>
      <c r="N33" s="126"/>
      <c r="O33" s="126"/>
      <c r="P33" s="41" t="s">
        <v>192</v>
      </c>
      <c r="Q33" s="7"/>
      <c r="R33" s="7"/>
      <c r="S33" s="7"/>
      <c r="T33" s="7"/>
      <c r="U33" s="45"/>
    </row>
    <row r="34" spans="1:21" x14ac:dyDescent="0.25">
      <c r="A34" s="44"/>
      <c r="B34" s="7"/>
      <c r="C34" s="7"/>
      <c r="D34" s="7"/>
      <c r="E34" s="7"/>
      <c r="F34" s="45"/>
      <c r="H34" s="52">
        <v>-1</v>
      </c>
      <c r="I34" s="15">
        <v>-1</v>
      </c>
      <c r="J34" s="2">
        <f>23.83125+((16.6375/2)*H34)+((7.5375/2)*I34)+((8.7125/2)*H34*I34)</f>
        <v>16.100000000000001</v>
      </c>
      <c r="K34" s="2">
        <f>O3</f>
        <v>16.099999999999998</v>
      </c>
      <c r="L34" s="2">
        <f>G3-$J34</f>
        <v>2.0999999999999979</v>
      </c>
      <c r="M34" s="2">
        <f t="shared" ref="M34:O34" si="8">H3-$J34</f>
        <v>2.7999999999999972</v>
      </c>
      <c r="N34" s="2">
        <f t="shared" si="8"/>
        <v>-3.2000000000000011</v>
      </c>
      <c r="O34" s="2">
        <f t="shared" si="8"/>
        <v>-1.7000000000000011</v>
      </c>
      <c r="P34" s="28">
        <f>_xlfn.STDEV.S(L34:O34)</f>
        <v>2.9086079144497967</v>
      </c>
      <c r="Q34" s="7"/>
      <c r="R34" s="7"/>
      <c r="S34" s="7"/>
      <c r="T34" s="7"/>
      <c r="U34" s="45"/>
    </row>
    <row r="35" spans="1:21" x14ac:dyDescent="0.25">
      <c r="A35" s="44"/>
      <c r="B35" s="7"/>
      <c r="C35" s="7"/>
      <c r="D35" s="7"/>
      <c r="E35" s="7"/>
      <c r="F35" s="45"/>
      <c r="H35" s="52">
        <v>1</v>
      </c>
      <c r="I35" s="15">
        <v>-1</v>
      </c>
      <c r="J35" s="2">
        <f t="shared" ref="J35:J37" si="9">23.83125+((16.6375/2)*H35)+((7.5375/2)*I35)+((8.7125/2)*H35*I35)</f>
        <v>24.024999999999999</v>
      </c>
      <c r="K35" s="2">
        <f>P3</f>
        <v>24.024999999999999</v>
      </c>
      <c r="L35" s="2">
        <f>G4-$J35</f>
        <v>3.1750000000000007</v>
      </c>
      <c r="M35" s="2">
        <f t="shared" ref="M35:M37" si="10">H4-$J35</f>
        <v>-2.4999999999998579E-2</v>
      </c>
      <c r="N35" s="2">
        <f>I4-$J35</f>
        <v>-1.625</v>
      </c>
      <c r="O35" s="2">
        <f t="shared" ref="O35:O37" si="11">J4-$J35</f>
        <v>-1.5249999999999986</v>
      </c>
      <c r="P35" s="28">
        <f t="shared" ref="P35:P37" si="12">_xlfn.STDEV.S(L35:O35)</f>
        <v>2.2396056200441481</v>
      </c>
      <c r="Q35" s="7"/>
      <c r="R35" s="7"/>
      <c r="S35" s="7"/>
      <c r="T35" s="7"/>
      <c r="U35" s="45"/>
    </row>
    <row r="36" spans="1:21" x14ac:dyDescent="0.25">
      <c r="A36" s="44"/>
      <c r="B36" s="7"/>
      <c r="C36" s="7"/>
      <c r="D36" s="7"/>
      <c r="E36" s="7"/>
      <c r="F36" s="45"/>
      <c r="H36" s="52">
        <v>-1</v>
      </c>
      <c r="I36" s="15">
        <v>1</v>
      </c>
      <c r="J36" s="2">
        <f t="shared" si="9"/>
        <v>14.925000000000001</v>
      </c>
      <c r="K36" s="2">
        <f>O4</f>
        <v>14.925000000000001</v>
      </c>
      <c r="L36" s="2">
        <f t="shared" ref="L36:L37" si="13">G5-$J36</f>
        <v>0.97499999999999964</v>
      </c>
      <c r="M36" s="2">
        <f t="shared" si="10"/>
        <v>-0.42500000000000071</v>
      </c>
      <c r="N36" s="2">
        <f t="shared" ref="N36:N37" si="14">I5-$J36</f>
        <v>0.17499999999999893</v>
      </c>
      <c r="O36" s="2">
        <f t="shared" si="11"/>
        <v>-0.72500000000000142</v>
      </c>
      <c r="P36" s="28">
        <f t="shared" si="12"/>
        <v>0.75000000000000033</v>
      </c>
      <c r="Q36" s="7"/>
      <c r="R36" s="7"/>
      <c r="S36" s="7"/>
      <c r="T36" s="7"/>
      <c r="U36" s="45"/>
    </row>
    <row r="37" spans="1:21" ht="15.75" thickBot="1" x14ac:dyDescent="0.3">
      <c r="A37" s="46"/>
      <c r="B37" s="37"/>
      <c r="C37" s="37"/>
      <c r="D37" s="37"/>
      <c r="E37" s="37"/>
      <c r="F37" s="38"/>
      <c r="H37" s="52">
        <v>1</v>
      </c>
      <c r="I37" s="15">
        <v>1</v>
      </c>
      <c r="J37" s="2">
        <f t="shared" si="9"/>
        <v>40.274999999999999</v>
      </c>
      <c r="K37" s="2">
        <f>P4</f>
        <v>40.274999999999999</v>
      </c>
      <c r="L37" s="2">
        <f t="shared" si="13"/>
        <v>0.72500000000000142</v>
      </c>
      <c r="M37" s="2">
        <f t="shared" si="10"/>
        <v>3.625</v>
      </c>
      <c r="N37" s="2">
        <f t="shared" si="14"/>
        <v>-3.9750000000000014</v>
      </c>
      <c r="O37" s="2">
        <f t="shared" si="11"/>
        <v>-0.375</v>
      </c>
      <c r="P37" s="28">
        <f t="shared" si="12"/>
        <v>3.1415229852201736</v>
      </c>
      <c r="Q37" s="7"/>
      <c r="R37" s="7"/>
      <c r="S37" s="7"/>
      <c r="T37" s="7"/>
      <c r="U37" s="45"/>
    </row>
    <row r="38" spans="1:21" x14ac:dyDescent="0.25">
      <c r="H38" s="4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45"/>
    </row>
    <row r="39" spans="1:21" x14ac:dyDescent="0.25">
      <c r="H39" s="44" t="s">
        <v>193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45"/>
    </row>
    <row r="40" spans="1:21" x14ac:dyDescent="0.25">
      <c r="H40" s="44" t="s">
        <v>194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45"/>
    </row>
    <row r="41" spans="1:21" x14ac:dyDescent="0.25">
      <c r="H41" s="4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45"/>
    </row>
    <row r="42" spans="1:21" x14ac:dyDescent="0.25">
      <c r="H42" s="4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45"/>
    </row>
    <row r="43" spans="1:21" x14ac:dyDescent="0.25">
      <c r="H43" s="4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45"/>
    </row>
    <row r="44" spans="1:21" x14ac:dyDescent="0.25">
      <c r="H44" s="4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45"/>
    </row>
    <row r="45" spans="1:21" x14ac:dyDescent="0.25">
      <c r="H45" s="44" t="s">
        <v>197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45"/>
    </row>
    <row r="46" spans="1:21" ht="15.75" thickBot="1" x14ac:dyDescent="0.3">
      <c r="H46" s="46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8"/>
    </row>
  </sheetData>
  <mergeCells count="3">
    <mergeCell ref="A9:C9"/>
    <mergeCell ref="F9:H9"/>
    <mergeCell ref="L33:O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80" zoomScaleNormal="80" workbookViewId="0">
      <selection activeCell="A8" sqref="A8"/>
    </sheetView>
  </sheetViews>
  <sheetFormatPr baseColWidth="10" defaultRowHeight="15" x14ac:dyDescent="0.25"/>
  <cols>
    <col min="16" max="16" width="15.375" customWidth="1"/>
  </cols>
  <sheetData>
    <row r="1" spans="1:20" x14ac:dyDescent="0.25">
      <c r="A1" s="19" t="s">
        <v>131</v>
      </c>
    </row>
    <row r="2" spans="1:20" x14ac:dyDescent="0.25">
      <c r="A2" s="29" t="s">
        <v>132</v>
      </c>
      <c r="B2" s="31" t="s">
        <v>133</v>
      </c>
      <c r="C2" s="5" t="s">
        <v>7</v>
      </c>
      <c r="D2" s="5" t="s">
        <v>8</v>
      </c>
      <c r="E2" s="5" t="s">
        <v>134</v>
      </c>
      <c r="F2" s="5" t="s">
        <v>135</v>
      </c>
      <c r="G2" s="5" t="s">
        <v>136</v>
      </c>
      <c r="H2" s="5" t="s">
        <v>137</v>
      </c>
      <c r="I2" s="5" t="s">
        <v>138</v>
      </c>
      <c r="J2" s="5" t="s">
        <v>139</v>
      </c>
      <c r="K2" s="5" t="s">
        <v>64</v>
      </c>
      <c r="L2" s="5" t="s">
        <v>144</v>
      </c>
      <c r="N2" s="2"/>
      <c r="O2" s="29" t="s">
        <v>163</v>
      </c>
      <c r="P2" s="29" t="s">
        <v>164</v>
      </c>
    </row>
    <row r="3" spans="1:20" x14ac:dyDescent="0.25">
      <c r="A3" s="30" t="s">
        <v>140</v>
      </c>
      <c r="B3" s="32" t="s">
        <v>142</v>
      </c>
      <c r="C3" s="2" t="s">
        <v>10</v>
      </c>
      <c r="D3" s="2" t="s">
        <v>10</v>
      </c>
      <c r="E3" s="2">
        <v>1</v>
      </c>
      <c r="F3" s="2">
        <v>1</v>
      </c>
      <c r="G3" s="2">
        <v>41</v>
      </c>
      <c r="H3" s="2">
        <v>43.9</v>
      </c>
      <c r="I3" s="2">
        <v>36.299999999999997</v>
      </c>
      <c r="J3" s="2">
        <v>39.9</v>
      </c>
      <c r="K3" s="2">
        <f>SUM(G3:J3)</f>
        <v>161.1</v>
      </c>
      <c r="L3" s="3" t="s">
        <v>23</v>
      </c>
      <c r="N3" s="31" t="s">
        <v>165</v>
      </c>
      <c r="O3" s="2">
        <f>AVERAGE(G3:J3)</f>
        <v>40.274999999999999</v>
      </c>
      <c r="P3" s="2">
        <f>AVERAGE(G5:J5)</f>
        <v>24.024999999999999</v>
      </c>
    </row>
    <row r="4" spans="1:20" x14ac:dyDescent="0.25">
      <c r="A4" s="30" t="s">
        <v>141</v>
      </c>
      <c r="B4" s="32" t="s">
        <v>142</v>
      </c>
      <c r="C4" s="2" t="s">
        <v>11</v>
      </c>
      <c r="D4" s="2" t="s">
        <v>10</v>
      </c>
      <c r="E4" s="2">
        <v>-1</v>
      </c>
      <c r="F4" s="2">
        <v>1</v>
      </c>
      <c r="G4" s="2">
        <v>15.9</v>
      </c>
      <c r="H4" s="2">
        <v>14.5</v>
      </c>
      <c r="I4" s="2">
        <v>15.1</v>
      </c>
      <c r="J4" s="2">
        <v>14.2</v>
      </c>
      <c r="K4" s="2">
        <f t="shared" ref="K4:K5" si="0">SUM(G4:J4)</f>
        <v>59.7</v>
      </c>
      <c r="L4" s="3" t="s">
        <v>24</v>
      </c>
      <c r="N4" s="31" t="s">
        <v>166</v>
      </c>
      <c r="O4" s="2">
        <f>AVERAGE(G4:J4)</f>
        <v>14.925000000000001</v>
      </c>
      <c r="P4" s="2">
        <f>AVERAGE(G6:J6)</f>
        <v>16.099999999999998</v>
      </c>
    </row>
    <row r="5" spans="1:20" x14ac:dyDescent="0.25">
      <c r="A5" s="30" t="s">
        <v>140</v>
      </c>
      <c r="B5" s="32" t="s">
        <v>143</v>
      </c>
      <c r="C5" s="2" t="s">
        <v>10</v>
      </c>
      <c r="D5" s="2" t="s">
        <v>11</v>
      </c>
      <c r="E5" s="2">
        <v>1</v>
      </c>
      <c r="F5" s="2">
        <v>-1</v>
      </c>
      <c r="G5" s="2">
        <v>27.2</v>
      </c>
      <c r="H5" s="2">
        <v>24</v>
      </c>
      <c r="I5" s="2">
        <v>22.4</v>
      </c>
      <c r="J5" s="2">
        <v>22.5</v>
      </c>
      <c r="K5" s="2">
        <f t="shared" si="0"/>
        <v>96.1</v>
      </c>
      <c r="L5" s="3" t="s">
        <v>25</v>
      </c>
    </row>
    <row r="6" spans="1:20" x14ac:dyDescent="0.25">
      <c r="A6" s="30" t="s">
        <v>141</v>
      </c>
      <c r="B6" s="32" t="s">
        <v>143</v>
      </c>
      <c r="C6" s="2" t="s">
        <v>11</v>
      </c>
      <c r="D6" s="2" t="s">
        <v>11</v>
      </c>
      <c r="E6" s="2">
        <v>-1</v>
      </c>
      <c r="F6" s="2">
        <v>-1</v>
      </c>
      <c r="G6" s="2">
        <v>18.2</v>
      </c>
      <c r="H6" s="2">
        <v>18.899999999999999</v>
      </c>
      <c r="I6" s="2">
        <v>12.9</v>
      </c>
      <c r="J6" s="2">
        <v>14.4</v>
      </c>
      <c r="K6" s="2">
        <f>SUM(G6:J6)</f>
        <v>64.399999999999991</v>
      </c>
      <c r="L6" s="3" t="s">
        <v>26</v>
      </c>
    </row>
    <row r="7" spans="1:20" x14ac:dyDescent="0.25">
      <c r="K7" s="28">
        <f>SUM(K3:K6)</f>
        <v>381.29999999999995</v>
      </c>
      <c r="L7" s="11" t="s">
        <v>157</v>
      </c>
    </row>
    <row r="9" spans="1:20" ht="15.75" thickBot="1" x14ac:dyDescent="0.3">
      <c r="A9" s="127" t="s">
        <v>57</v>
      </c>
      <c r="B9" s="128"/>
      <c r="C9" s="129"/>
      <c r="D9" s="21" t="s">
        <v>21</v>
      </c>
      <c r="E9" s="18"/>
      <c r="F9" s="130" t="s">
        <v>145</v>
      </c>
      <c r="G9" s="130"/>
      <c r="H9" s="130"/>
      <c r="I9" s="23"/>
      <c r="J9" s="25" t="s">
        <v>159</v>
      </c>
      <c r="K9" s="22"/>
      <c r="L9" s="20" t="s">
        <v>160</v>
      </c>
    </row>
    <row r="10" spans="1:20" x14ac:dyDescent="0.25">
      <c r="A10" s="24" t="s">
        <v>7</v>
      </c>
      <c r="B10" s="24" t="s">
        <v>8</v>
      </c>
      <c r="C10" s="24" t="s">
        <v>9</v>
      </c>
      <c r="D10" s="24" t="s">
        <v>32</v>
      </c>
      <c r="E10" s="18"/>
      <c r="F10" s="26" t="s">
        <v>7</v>
      </c>
      <c r="G10" s="24" t="s">
        <v>8</v>
      </c>
      <c r="H10" s="24" t="s">
        <v>9</v>
      </c>
      <c r="I10" s="23"/>
      <c r="J10" s="33" t="s">
        <v>67</v>
      </c>
      <c r="K10" s="34">
        <f>SUMSQ(G3:J6)</f>
        <v>10796.69</v>
      </c>
      <c r="L10" s="34" t="s">
        <v>10</v>
      </c>
      <c r="M10" s="34">
        <f>(K7^2)/(4*2^2)</f>
        <v>9086.8556249999983</v>
      </c>
      <c r="N10" s="34" t="s">
        <v>158</v>
      </c>
      <c r="O10" s="34">
        <f>K10-M10</f>
        <v>1709.8343750000022</v>
      </c>
      <c r="P10" s="34"/>
      <c r="Q10" s="34"/>
      <c r="R10" s="34"/>
      <c r="S10" s="35"/>
    </row>
    <row r="11" spans="1:20" ht="15.75" thickBot="1" x14ac:dyDescent="0.3">
      <c r="A11" s="15">
        <v>1</v>
      </c>
      <c r="B11" s="15">
        <v>1</v>
      </c>
      <c r="C11" s="15">
        <v>1</v>
      </c>
      <c r="D11" s="15" t="s">
        <v>23</v>
      </c>
      <c r="E11" s="18"/>
      <c r="F11" s="26">
        <f>$K3*A11</f>
        <v>161.1</v>
      </c>
      <c r="G11" s="26">
        <f>$K3*B11</f>
        <v>161.1</v>
      </c>
      <c r="H11" s="26">
        <f>$K3*C11</f>
        <v>161.1</v>
      </c>
      <c r="I11" s="23"/>
      <c r="J11" s="36" t="s">
        <v>66</v>
      </c>
      <c r="K11" s="37">
        <f>O10</f>
        <v>1709.8343750000022</v>
      </c>
      <c r="L11" s="37" t="s">
        <v>10</v>
      </c>
      <c r="M11" s="37">
        <f>F17</f>
        <v>1107.2256250000005</v>
      </c>
      <c r="N11" s="37" t="s">
        <v>10</v>
      </c>
      <c r="O11" s="37">
        <f>G17</f>
        <v>227.25562500000018</v>
      </c>
      <c r="P11" s="37" t="s">
        <v>10</v>
      </c>
      <c r="Q11" s="37">
        <f>H17</f>
        <v>303.6306249999999</v>
      </c>
      <c r="R11" s="37" t="s">
        <v>158</v>
      </c>
      <c r="S11" s="38">
        <f>K11-M11-O11-Q11</f>
        <v>71.722500000001617</v>
      </c>
    </row>
    <row r="12" spans="1:20" x14ac:dyDescent="0.25">
      <c r="A12" s="15">
        <v>-1</v>
      </c>
      <c r="B12" s="15">
        <v>1</v>
      </c>
      <c r="C12" s="15">
        <v>-1</v>
      </c>
      <c r="D12" s="15" t="s">
        <v>24</v>
      </c>
      <c r="E12" s="18"/>
      <c r="F12" s="26">
        <f>$K4*A12</f>
        <v>-59.7</v>
      </c>
      <c r="G12" s="26">
        <f t="shared" ref="G12:G14" si="1">$K4*B12</f>
        <v>59.7</v>
      </c>
      <c r="H12" s="26">
        <f t="shared" ref="H12:H14" si="2">$K4*C12</f>
        <v>-59.7</v>
      </c>
      <c r="I12" s="18"/>
      <c r="J12" s="18"/>
    </row>
    <row r="13" spans="1:20" x14ac:dyDescent="0.25">
      <c r="A13" s="15">
        <v>1</v>
      </c>
      <c r="B13" s="15">
        <v>-1</v>
      </c>
      <c r="C13" s="15">
        <v>-1</v>
      </c>
      <c r="D13" s="15" t="s">
        <v>25</v>
      </c>
      <c r="E13" s="18"/>
      <c r="F13" s="26">
        <f t="shared" ref="F13:F14" si="3">$K5*A13</f>
        <v>96.1</v>
      </c>
      <c r="G13" s="26">
        <f t="shared" si="1"/>
        <v>-96.1</v>
      </c>
      <c r="H13" s="26">
        <f t="shared" si="2"/>
        <v>-96.1</v>
      </c>
      <c r="I13" s="18"/>
      <c r="J13" s="18"/>
      <c r="K13" s="24" t="s">
        <v>128</v>
      </c>
      <c r="L13" s="5" t="s">
        <v>58</v>
      </c>
      <c r="M13" s="5" t="s">
        <v>59</v>
      </c>
      <c r="N13" s="5" t="s">
        <v>60</v>
      </c>
      <c r="O13" s="5" t="s">
        <v>61</v>
      </c>
      <c r="P13" s="5" t="s">
        <v>62</v>
      </c>
    </row>
    <row r="14" spans="1:20" x14ac:dyDescent="0.25">
      <c r="A14" s="15">
        <v>-1</v>
      </c>
      <c r="B14" s="15">
        <v>-1</v>
      </c>
      <c r="C14" s="15">
        <v>1</v>
      </c>
      <c r="D14" s="15" t="s">
        <v>26</v>
      </c>
      <c r="E14" s="18"/>
      <c r="F14" s="26">
        <f t="shared" si="3"/>
        <v>-64.399999999999991</v>
      </c>
      <c r="G14" s="26">
        <f t="shared" si="1"/>
        <v>-64.399999999999991</v>
      </c>
      <c r="H14" s="26">
        <f t="shared" si="2"/>
        <v>64.399999999999991</v>
      </c>
      <c r="I14" s="18"/>
      <c r="J14" s="18"/>
      <c r="K14" s="24" t="s">
        <v>161</v>
      </c>
      <c r="L14" s="2">
        <f>F17</f>
        <v>1107.2256250000005</v>
      </c>
      <c r="M14" s="2">
        <v>1</v>
      </c>
      <c r="N14" s="2">
        <f>L14/M14</f>
        <v>1107.2256250000005</v>
      </c>
      <c r="O14" s="2">
        <f>N14/N$17</f>
        <v>185.25159468785537</v>
      </c>
      <c r="P14" s="2">
        <f>_xlfn.F.DIST.RT(O14,M14,M$17)</f>
        <v>1.1746693237296364E-8</v>
      </c>
      <c r="Q14" t="s">
        <v>162</v>
      </c>
    </row>
    <row r="15" spans="1:20" x14ac:dyDescent="0.25">
      <c r="D15" s="18"/>
      <c r="E15" s="18"/>
      <c r="F15" s="26">
        <f>SUM(F11:F14)</f>
        <v>133.10000000000002</v>
      </c>
      <c r="G15" s="26">
        <f t="shared" ref="G15:H15" si="4">SUM(G11:G14)</f>
        <v>60.300000000000026</v>
      </c>
      <c r="H15" s="27">
        <f t="shared" si="4"/>
        <v>69.699999999999989</v>
      </c>
      <c r="I15" s="24" t="s">
        <v>145</v>
      </c>
      <c r="J15" s="18"/>
      <c r="K15" s="24" t="s">
        <v>133</v>
      </c>
      <c r="L15" s="2">
        <f>G17</f>
        <v>227.25562500000018</v>
      </c>
      <c r="M15" s="2">
        <v>1</v>
      </c>
      <c r="N15" s="2">
        <f t="shared" ref="N15:N17" si="5">L15/M15</f>
        <v>227.25562500000018</v>
      </c>
      <c r="O15" s="2">
        <f>N15/N$17</f>
        <v>38.022482484575143</v>
      </c>
      <c r="P15" s="2">
        <f t="shared" ref="P15" si="6">_xlfn.F.DIST.RT(O15,M15,M$17)</f>
        <v>4.826291781693177E-5</v>
      </c>
      <c r="Q15" t="s">
        <v>162</v>
      </c>
    </row>
    <row r="16" spans="1:20" x14ac:dyDescent="0.25">
      <c r="F16" s="2">
        <f>F15/(4*2)</f>
        <v>16.637500000000003</v>
      </c>
      <c r="G16" s="2">
        <f t="shared" ref="G16" si="7">G15/(4*2)</f>
        <v>7.5375000000000032</v>
      </c>
      <c r="H16" s="2">
        <f>H15/(4*2)</f>
        <v>8.7124999999999986</v>
      </c>
      <c r="I16" s="5" t="s">
        <v>57</v>
      </c>
      <c r="K16" s="24" t="s">
        <v>9</v>
      </c>
      <c r="L16" s="2">
        <f>H17</f>
        <v>303.6306249999999</v>
      </c>
      <c r="M16" s="2">
        <v>1</v>
      </c>
      <c r="N16" s="2">
        <f t="shared" si="5"/>
        <v>303.6306249999999</v>
      </c>
      <c r="O16" s="2">
        <f>N16/N$17</f>
        <v>50.800899299381875</v>
      </c>
      <c r="P16" s="2">
        <f>_xlfn.F.DIST.RT(O16,M16,M$17)</f>
        <v>1.2010783458953258E-5</v>
      </c>
      <c r="Q16" t="s">
        <v>162</v>
      </c>
      <c r="R16" s="39" t="s">
        <v>168</v>
      </c>
      <c r="S16" s="39"/>
      <c r="T16" s="39"/>
    </row>
    <row r="17" spans="1:20" x14ac:dyDescent="0.25">
      <c r="F17" s="2">
        <f>F15^2/(4*(2^2))</f>
        <v>1107.2256250000005</v>
      </c>
      <c r="G17" s="2">
        <f t="shared" ref="G17:H17" si="8">G15^2/(4*(2^2))</f>
        <v>227.25562500000018</v>
      </c>
      <c r="H17" s="2">
        <f t="shared" si="8"/>
        <v>303.6306249999999</v>
      </c>
      <c r="I17" s="5" t="s">
        <v>58</v>
      </c>
      <c r="K17" s="24" t="s">
        <v>63</v>
      </c>
      <c r="L17" s="2">
        <f>S11</f>
        <v>71.722500000001617</v>
      </c>
      <c r="M17" s="2">
        <f>4*(4-1)</f>
        <v>12</v>
      </c>
      <c r="N17" s="2">
        <f t="shared" si="5"/>
        <v>5.9768750000001347</v>
      </c>
      <c r="O17" s="2"/>
      <c r="P17" s="2"/>
      <c r="R17" s="39" t="s">
        <v>169</v>
      </c>
      <c r="S17" s="39"/>
      <c r="T17" s="39"/>
    </row>
    <row r="18" spans="1:20" x14ac:dyDescent="0.25">
      <c r="F18" s="4" t="s">
        <v>53</v>
      </c>
      <c r="G18" s="4" t="s">
        <v>54</v>
      </c>
      <c r="H18" s="4" t="s">
        <v>55</v>
      </c>
      <c r="K18" s="26" t="s">
        <v>64</v>
      </c>
      <c r="L18" s="2">
        <f>O10</f>
        <v>1709.8343750000022</v>
      </c>
      <c r="M18" s="2">
        <f>(4*4-1)</f>
        <v>15</v>
      </c>
      <c r="N18" s="2"/>
      <c r="O18" s="2"/>
      <c r="P18" s="2"/>
      <c r="R18" s="39" t="s">
        <v>170</v>
      </c>
      <c r="S18" s="39"/>
      <c r="T18" s="39"/>
    </row>
    <row r="21" spans="1:20" x14ac:dyDescent="0.25">
      <c r="A21" s="42" t="s">
        <v>196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20" x14ac:dyDescent="0.25">
      <c r="A22" s="42" t="s">
        <v>195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</sheetData>
  <mergeCells count="2">
    <mergeCell ref="A9:C9"/>
    <mergeCell ref="F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zoomScale="90" zoomScaleNormal="90" workbookViewId="0"/>
  </sheetViews>
  <sheetFormatPr baseColWidth="10" defaultRowHeight="15" x14ac:dyDescent="0.25"/>
  <cols>
    <col min="16" max="16" width="13" bestFit="1" customWidth="1"/>
  </cols>
  <sheetData>
    <row r="1" spans="1:17" x14ac:dyDescent="0.25">
      <c r="A1" t="s">
        <v>201</v>
      </c>
    </row>
    <row r="2" spans="1:17" x14ac:dyDescent="0.25">
      <c r="A2" t="s">
        <v>202</v>
      </c>
    </row>
    <row r="4" spans="1:17" x14ac:dyDescent="0.25">
      <c r="A4" t="s">
        <v>203</v>
      </c>
    </row>
    <row r="5" spans="1:17" x14ac:dyDescent="0.25">
      <c r="A5" t="s">
        <v>204</v>
      </c>
    </row>
    <row r="6" spans="1:17" x14ac:dyDescent="0.25">
      <c r="B6" s="126" t="s">
        <v>205</v>
      </c>
      <c r="C6" s="126"/>
      <c r="D6" s="126"/>
      <c r="J6" s="131" t="s">
        <v>206</v>
      </c>
      <c r="K6" s="132"/>
      <c r="L6" s="133"/>
      <c r="M6" s="131" t="s">
        <v>89</v>
      </c>
      <c r="N6" s="132"/>
      <c r="O6" s="132"/>
      <c r="P6" s="133"/>
    </row>
    <row r="7" spans="1:17" x14ac:dyDescent="0.25">
      <c r="B7" s="16" t="s">
        <v>7</v>
      </c>
      <c r="C7" s="16" t="s">
        <v>8</v>
      </c>
      <c r="D7" s="16" t="s">
        <v>79</v>
      </c>
      <c r="E7" s="11" t="s">
        <v>136</v>
      </c>
      <c r="F7" s="11" t="s">
        <v>137</v>
      </c>
      <c r="G7" s="11" t="s">
        <v>64</v>
      </c>
      <c r="H7" s="11" t="s">
        <v>144</v>
      </c>
      <c r="J7" s="16" t="s">
        <v>7</v>
      </c>
      <c r="K7" s="16" t="s">
        <v>8</v>
      </c>
      <c r="L7" s="16" t="s">
        <v>79</v>
      </c>
      <c r="M7" s="16" t="s">
        <v>9</v>
      </c>
      <c r="N7" s="16" t="s">
        <v>80</v>
      </c>
      <c r="O7" s="16" t="s">
        <v>81</v>
      </c>
      <c r="P7" s="16" t="s">
        <v>82</v>
      </c>
      <c r="Q7" s="54" t="s">
        <v>32</v>
      </c>
    </row>
    <row r="8" spans="1:17" x14ac:dyDescent="0.25">
      <c r="B8" s="17" t="s">
        <v>10</v>
      </c>
      <c r="C8" s="3" t="s">
        <v>10</v>
      </c>
      <c r="D8" s="3" t="s">
        <v>10</v>
      </c>
      <c r="E8" s="2">
        <v>0.04</v>
      </c>
      <c r="F8" s="2">
        <v>3.2000000000000001E-2</v>
      </c>
      <c r="G8" s="2">
        <f>SUM(E8:F8)</f>
        <v>7.2000000000000008E-2</v>
      </c>
      <c r="H8" s="3" t="s">
        <v>23</v>
      </c>
      <c r="J8" s="17" t="s">
        <v>207</v>
      </c>
      <c r="K8" s="17" t="s">
        <v>207</v>
      </c>
      <c r="L8" s="17" t="s">
        <v>207</v>
      </c>
      <c r="M8" s="17" t="s">
        <v>208</v>
      </c>
      <c r="N8" s="17" t="s">
        <v>208</v>
      </c>
      <c r="O8" s="17" t="s">
        <v>208</v>
      </c>
      <c r="P8" s="17" t="s">
        <v>207</v>
      </c>
      <c r="Q8" s="55" t="s">
        <v>23</v>
      </c>
    </row>
    <row r="9" spans="1:17" x14ac:dyDescent="0.25">
      <c r="B9" s="17" t="s">
        <v>11</v>
      </c>
      <c r="C9" s="3" t="s">
        <v>10</v>
      </c>
      <c r="D9" s="3" t="s">
        <v>10</v>
      </c>
      <c r="E9" s="2">
        <v>1.2E-2</v>
      </c>
      <c r="F9" s="2">
        <v>8.0000000000000002E-3</v>
      </c>
      <c r="G9" s="2">
        <f t="shared" ref="G9:G15" si="0">SUM(E9:F9)</f>
        <v>0.02</v>
      </c>
      <c r="H9" s="3" t="s">
        <v>24</v>
      </c>
      <c r="J9" s="17" t="s">
        <v>208</v>
      </c>
      <c r="K9" s="17" t="s">
        <v>207</v>
      </c>
      <c r="L9" s="17" t="s">
        <v>207</v>
      </c>
      <c r="M9" s="17" t="s">
        <v>207</v>
      </c>
      <c r="N9" s="17" t="s">
        <v>207</v>
      </c>
      <c r="O9" s="17" t="s">
        <v>208</v>
      </c>
      <c r="P9" s="17" t="s">
        <v>208</v>
      </c>
      <c r="Q9" s="55" t="s">
        <v>24</v>
      </c>
    </row>
    <row r="10" spans="1:17" x14ac:dyDescent="0.25">
      <c r="B10" s="17" t="s">
        <v>10</v>
      </c>
      <c r="C10" s="3" t="s">
        <v>11</v>
      </c>
      <c r="D10" s="3" t="s">
        <v>10</v>
      </c>
      <c r="E10" s="2">
        <v>3.5999999999999997E-2</v>
      </c>
      <c r="F10" s="2">
        <v>2.8000000000000001E-2</v>
      </c>
      <c r="G10" s="2">
        <f t="shared" si="0"/>
        <v>6.4000000000000001E-2</v>
      </c>
      <c r="H10" s="3" t="s">
        <v>25</v>
      </c>
      <c r="J10" s="17" t="s">
        <v>207</v>
      </c>
      <c r="K10" s="17" t="s">
        <v>208</v>
      </c>
      <c r="L10" s="17" t="s">
        <v>207</v>
      </c>
      <c r="M10" s="17" t="s">
        <v>207</v>
      </c>
      <c r="N10" s="17" t="s">
        <v>208</v>
      </c>
      <c r="O10" s="17" t="s">
        <v>207</v>
      </c>
      <c r="P10" s="17" t="s">
        <v>208</v>
      </c>
      <c r="Q10" s="55" t="s">
        <v>25</v>
      </c>
    </row>
    <row r="11" spans="1:17" x14ac:dyDescent="0.25">
      <c r="B11" s="17" t="s">
        <v>11</v>
      </c>
      <c r="C11" s="3" t="s">
        <v>11</v>
      </c>
      <c r="D11" s="3" t="s">
        <v>10</v>
      </c>
      <c r="E11" s="2">
        <v>0</v>
      </c>
      <c r="F11" s="2">
        <v>0</v>
      </c>
      <c r="G11" s="2">
        <f t="shared" si="0"/>
        <v>0</v>
      </c>
      <c r="H11" s="3" t="s">
        <v>26</v>
      </c>
      <c r="J11" s="17" t="s">
        <v>208</v>
      </c>
      <c r="K11" s="17" t="s">
        <v>208</v>
      </c>
      <c r="L11" s="17" t="s">
        <v>207</v>
      </c>
      <c r="M11" s="17" t="s">
        <v>208</v>
      </c>
      <c r="N11" s="17" t="s">
        <v>207</v>
      </c>
      <c r="O11" s="17" t="s">
        <v>207</v>
      </c>
      <c r="P11" s="17" t="s">
        <v>207</v>
      </c>
      <c r="Q11" s="55" t="s">
        <v>26</v>
      </c>
    </row>
    <row r="12" spans="1:17" x14ac:dyDescent="0.25">
      <c r="B12" s="17" t="s">
        <v>10</v>
      </c>
      <c r="C12" s="3" t="s">
        <v>10</v>
      </c>
      <c r="D12" s="3" t="s">
        <v>11</v>
      </c>
      <c r="E12" s="2">
        <v>0.02</v>
      </c>
      <c r="F12" s="2">
        <v>0.02</v>
      </c>
      <c r="G12" s="2">
        <f t="shared" si="0"/>
        <v>0.04</v>
      </c>
      <c r="H12" s="3" t="s">
        <v>83</v>
      </c>
      <c r="J12" s="17" t="s">
        <v>207</v>
      </c>
      <c r="K12" s="17" t="s">
        <v>207</v>
      </c>
      <c r="L12" s="17" t="s">
        <v>208</v>
      </c>
      <c r="M12" s="17" t="s">
        <v>208</v>
      </c>
      <c r="N12" s="17" t="s">
        <v>207</v>
      </c>
      <c r="O12" s="17" t="s">
        <v>207</v>
      </c>
      <c r="P12" s="17" t="s">
        <v>208</v>
      </c>
      <c r="Q12" s="55" t="s">
        <v>83</v>
      </c>
    </row>
    <row r="13" spans="1:17" x14ac:dyDescent="0.25">
      <c r="B13" s="17" t="s">
        <v>11</v>
      </c>
      <c r="C13" s="3" t="s">
        <v>10</v>
      </c>
      <c r="D13" s="3" t="s">
        <v>11</v>
      </c>
      <c r="E13" s="2">
        <v>0</v>
      </c>
      <c r="F13" s="2">
        <v>1.6E-2</v>
      </c>
      <c r="G13" s="2">
        <f t="shared" si="0"/>
        <v>1.6E-2</v>
      </c>
      <c r="H13" s="3" t="s">
        <v>84</v>
      </c>
      <c r="J13" s="17" t="s">
        <v>208</v>
      </c>
      <c r="K13" s="17" t="s">
        <v>207</v>
      </c>
      <c r="L13" s="17" t="s">
        <v>208</v>
      </c>
      <c r="M13" s="17" t="s">
        <v>207</v>
      </c>
      <c r="N13" s="17" t="s">
        <v>208</v>
      </c>
      <c r="O13" s="17" t="s">
        <v>207</v>
      </c>
      <c r="P13" s="17" t="s">
        <v>207</v>
      </c>
      <c r="Q13" s="55" t="s">
        <v>84</v>
      </c>
    </row>
    <row r="14" spans="1:17" x14ac:dyDescent="0.25">
      <c r="B14" s="17" t="s">
        <v>10</v>
      </c>
      <c r="C14" s="3" t="s">
        <v>11</v>
      </c>
      <c r="D14" s="3" t="s">
        <v>11</v>
      </c>
      <c r="E14" s="2">
        <v>1.6E-2</v>
      </c>
      <c r="F14" s="2">
        <v>8.0000000000000002E-3</v>
      </c>
      <c r="G14" s="2">
        <f t="shared" si="0"/>
        <v>2.4E-2</v>
      </c>
      <c r="H14" s="3" t="s">
        <v>85</v>
      </c>
      <c r="J14" s="17" t="s">
        <v>207</v>
      </c>
      <c r="K14" s="17" t="s">
        <v>208</v>
      </c>
      <c r="L14" s="17" t="s">
        <v>208</v>
      </c>
      <c r="M14" s="17" t="s">
        <v>207</v>
      </c>
      <c r="N14" s="17" t="s">
        <v>207</v>
      </c>
      <c r="O14" s="17" t="s">
        <v>208</v>
      </c>
      <c r="P14" s="17" t="s">
        <v>207</v>
      </c>
      <c r="Q14" s="55" t="s">
        <v>85</v>
      </c>
    </row>
    <row r="15" spans="1:17" x14ac:dyDescent="0.25">
      <c r="B15" s="17" t="s">
        <v>11</v>
      </c>
      <c r="C15" s="3" t="s">
        <v>11</v>
      </c>
      <c r="D15" s="3" t="s">
        <v>11</v>
      </c>
      <c r="E15" s="2">
        <v>4.0000000000000001E-3</v>
      </c>
      <c r="F15" s="2">
        <v>4.0000000000000001E-3</v>
      </c>
      <c r="G15" s="2">
        <f t="shared" si="0"/>
        <v>8.0000000000000002E-3</v>
      </c>
      <c r="H15" s="3" t="s">
        <v>86</v>
      </c>
      <c r="J15" s="17" t="s">
        <v>208</v>
      </c>
      <c r="K15" s="17" t="s">
        <v>208</v>
      </c>
      <c r="L15" s="17" t="s">
        <v>208</v>
      </c>
      <c r="M15" s="17" t="s">
        <v>208</v>
      </c>
      <c r="N15" s="17" t="s">
        <v>208</v>
      </c>
      <c r="O15" s="17" t="s">
        <v>208</v>
      </c>
      <c r="P15" s="17" t="s">
        <v>208</v>
      </c>
      <c r="Q15" s="55" t="s">
        <v>86</v>
      </c>
    </row>
    <row r="16" spans="1:17" x14ac:dyDescent="0.25">
      <c r="E16" s="5" t="s">
        <v>171</v>
      </c>
      <c r="F16" s="2">
        <f>AVERAGE(E8:F15)</f>
        <v>1.525E-2</v>
      </c>
      <c r="G16" s="28">
        <f>SUM(G8:G15)</f>
        <v>0.24400000000000002</v>
      </c>
      <c r="H16" s="11" t="s">
        <v>157</v>
      </c>
    </row>
    <row r="17" spans="2:17" x14ac:dyDescent="0.25">
      <c r="B17" s="53"/>
      <c r="C17" s="53"/>
      <c r="D17" s="53"/>
      <c r="E17" s="53"/>
      <c r="F17" s="53"/>
      <c r="G17" s="60">
        <f>SUMSQ(E8:F15)</f>
        <v>6.320000000000001E-3</v>
      </c>
      <c r="H17" s="61" t="s">
        <v>210</v>
      </c>
    </row>
    <row r="18" spans="2:17" x14ac:dyDescent="0.25">
      <c r="B18" s="131" t="s">
        <v>206</v>
      </c>
      <c r="C18" s="132"/>
      <c r="D18" s="133"/>
      <c r="E18" s="131" t="s">
        <v>89</v>
      </c>
      <c r="F18" s="132"/>
      <c r="G18" s="132"/>
      <c r="H18" s="133"/>
      <c r="K18" s="68" t="s">
        <v>57</v>
      </c>
      <c r="L18" s="68" t="s">
        <v>58</v>
      </c>
      <c r="M18" s="68" t="s">
        <v>59</v>
      </c>
      <c r="N18" s="68" t="s">
        <v>60</v>
      </c>
      <c r="O18" s="68" t="s">
        <v>61</v>
      </c>
      <c r="P18" s="68" t="s">
        <v>62</v>
      </c>
    </row>
    <row r="19" spans="2:17" x14ac:dyDescent="0.25">
      <c r="B19" s="16" t="s">
        <v>7</v>
      </c>
      <c r="C19" s="16" t="s">
        <v>8</v>
      </c>
      <c r="D19" s="16" t="s">
        <v>79</v>
      </c>
      <c r="E19" s="16" t="s">
        <v>9</v>
      </c>
      <c r="F19" s="16" t="s">
        <v>80</v>
      </c>
      <c r="G19" s="16" t="s">
        <v>81</v>
      </c>
      <c r="H19" s="16" t="s">
        <v>82</v>
      </c>
      <c r="K19" s="67" t="s">
        <v>7</v>
      </c>
      <c r="L19" s="2">
        <f>B30</f>
        <v>1.521E-3</v>
      </c>
      <c r="M19" s="2">
        <v>1</v>
      </c>
      <c r="N19" s="2">
        <f>L19/M19</f>
        <v>1.521E-3</v>
      </c>
      <c r="O19" s="17">
        <f>N19/N$26</f>
        <v>52.448275862068968</v>
      </c>
      <c r="P19" s="66">
        <f>_xlfn.F.DIST.RT(O19,M19,M$26)</f>
        <v>8.8731261410629649E-5</v>
      </c>
      <c r="Q19" t="s">
        <v>162</v>
      </c>
    </row>
    <row r="20" spans="2:17" x14ac:dyDescent="0.25">
      <c r="B20" s="17">
        <f>J8*$G8</f>
        <v>-7.2000000000000008E-2</v>
      </c>
      <c r="C20" s="17">
        <f t="shared" ref="C20:H27" si="1">K8*$G8</f>
        <v>-7.2000000000000008E-2</v>
      </c>
      <c r="D20" s="17">
        <f t="shared" si="1"/>
        <v>-7.2000000000000008E-2</v>
      </c>
      <c r="E20" s="17">
        <f t="shared" si="1"/>
        <v>7.2000000000000008E-2</v>
      </c>
      <c r="F20" s="17">
        <f t="shared" si="1"/>
        <v>7.2000000000000008E-2</v>
      </c>
      <c r="G20" s="17">
        <f t="shared" si="1"/>
        <v>7.2000000000000008E-2</v>
      </c>
      <c r="H20" s="17">
        <f t="shared" si="1"/>
        <v>-7.2000000000000008E-2</v>
      </c>
      <c r="K20" s="67" t="s">
        <v>8</v>
      </c>
      <c r="L20" s="2">
        <f>C30</f>
        <v>1.6900000000000004E-4</v>
      </c>
      <c r="M20" s="2">
        <v>1</v>
      </c>
      <c r="N20" s="2">
        <f t="shared" ref="N20:N26" si="2">L20/M20</f>
        <v>1.6900000000000004E-4</v>
      </c>
      <c r="O20" s="17">
        <f t="shared" ref="O20:O25" si="3">N20/N$26</f>
        <v>5.8275862068965543</v>
      </c>
      <c r="P20" s="66">
        <f t="shared" ref="P20:P25" si="4">_xlfn.F.DIST.RT(O20,M20,M$26)</f>
        <v>4.2241117159186492E-2</v>
      </c>
      <c r="Q20" t="s">
        <v>211</v>
      </c>
    </row>
    <row r="21" spans="2:17" x14ac:dyDescent="0.25">
      <c r="B21" s="17">
        <f t="shared" ref="B21:B27" si="5">J9*$G9</f>
        <v>0.02</v>
      </c>
      <c r="C21" s="17">
        <f t="shared" si="1"/>
        <v>-0.02</v>
      </c>
      <c r="D21" s="17">
        <f t="shared" si="1"/>
        <v>-0.02</v>
      </c>
      <c r="E21" s="17">
        <f t="shared" si="1"/>
        <v>-0.02</v>
      </c>
      <c r="F21" s="17">
        <f t="shared" si="1"/>
        <v>-0.02</v>
      </c>
      <c r="G21" s="17">
        <f t="shared" si="1"/>
        <v>0.02</v>
      </c>
      <c r="H21" s="17">
        <f t="shared" si="1"/>
        <v>0.02</v>
      </c>
      <c r="K21" s="67" t="s">
        <v>79</v>
      </c>
      <c r="L21" s="2">
        <f>D30</f>
        <v>2.8900000000000003E-4</v>
      </c>
      <c r="M21" s="2">
        <v>1</v>
      </c>
      <c r="N21" s="2">
        <f t="shared" si="2"/>
        <v>2.8900000000000003E-4</v>
      </c>
      <c r="O21" s="17">
        <f t="shared" si="3"/>
        <v>9.9655172413793132</v>
      </c>
      <c r="P21" s="66">
        <f t="shared" si="4"/>
        <v>1.3459319788971339E-2</v>
      </c>
      <c r="Q21" t="s">
        <v>211</v>
      </c>
    </row>
    <row r="22" spans="2:17" x14ac:dyDescent="0.25">
      <c r="B22" s="17">
        <f t="shared" si="5"/>
        <v>-6.4000000000000001E-2</v>
      </c>
      <c r="C22" s="17">
        <f t="shared" si="1"/>
        <v>6.4000000000000001E-2</v>
      </c>
      <c r="D22" s="17">
        <f t="shared" si="1"/>
        <v>-6.4000000000000001E-2</v>
      </c>
      <c r="E22" s="17">
        <f t="shared" si="1"/>
        <v>-6.4000000000000001E-2</v>
      </c>
      <c r="F22" s="17">
        <f t="shared" si="1"/>
        <v>6.4000000000000001E-2</v>
      </c>
      <c r="G22" s="17">
        <f t="shared" si="1"/>
        <v>-6.4000000000000001E-2</v>
      </c>
      <c r="H22" s="17">
        <f t="shared" si="1"/>
        <v>6.4000000000000001E-2</v>
      </c>
      <c r="K22" s="67" t="s">
        <v>9</v>
      </c>
      <c r="L22" s="2">
        <f>E30</f>
        <v>9.9999999999999826E-7</v>
      </c>
      <c r="M22" s="2">
        <v>1</v>
      </c>
      <c r="N22" s="2">
        <f t="shared" si="2"/>
        <v>9.9999999999999826E-7</v>
      </c>
      <c r="O22" s="17">
        <f t="shared" si="3"/>
        <v>3.4482758620689599E-2</v>
      </c>
      <c r="P22" s="66">
        <f t="shared" si="4"/>
        <v>0.85730558327609141</v>
      </c>
      <c r="Q22" t="s">
        <v>213</v>
      </c>
    </row>
    <row r="23" spans="2:17" x14ac:dyDescent="0.25">
      <c r="B23" s="17">
        <f t="shared" si="5"/>
        <v>0</v>
      </c>
      <c r="C23" s="17">
        <f t="shared" si="1"/>
        <v>0</v>
      </c>
      <c r="D23" s="17">
        <f t="shared" si="1"/>
        <v>0</v>
      </c>
      <c r="E23" s="17">
        <f t="shared" si="1"/>
        <v>0</v>
      </c>
      <c r="F23" s="17">
        <f t="shared" si="1"/>
        <v>0</v>
      </c>
      <c r="G23" s="17">
        <f t="shared" si="1"/>
        <v>0</v>
      </c>
      <c r="H23" s="17">
        <f t="shared" si="1"/>
        <v>0</v>
      </c>
      <c r="K23" s="67" t="s">
        <v>80</v>
      </c>
      <c r="L23" s="2">
        <f>F30</f>
        <v>3.610000000000001E-4</v>
      </c>
      <c r="M23" s="2">
        <v>1</v>
      </c>
      <c r="N23" s="2">
        <f t="shared" si="2"/>
        <v>3.610000000000001E-4</v>
      </c>
      <c r="O23" s="17">
        <f t="shared" si="3"/>
        <v>12.44827586206897</v>
      </c>
      <c r="P23" s="66">
        <f t="shared" si="4"/>
        <v>7.7522452503552075E-3</v>
      </c>
      <c r="Q23" t="s">
        <v>212</v>
      </c>
    </row>
    <row r="24" spans="2:17" x14ac:dyDescent="0.25">
      <c r="B24" s="17">
        <f t="shared" si="5"/>
        <v>-0.04</v>
      </c>
      <c r="C24" s="17">
        <f t="shared" si="1"/>
        <v>-0.04</v>
      </c>
      <c r="D24" s="17">
        <f t="shared" si="1"/>
        <v>0.04</v>
      </c>
      <c r="E24" s="17">
        <f t="shared" si="1"/>
        <v>0.04</v>
      </c>
      <c r="F24" s="17">
        <f t="shared" si="1"/>
        <v>-0.04</v>
      </c>
      <c r="G24" s="17">
        <f t="shared" si="1"/>
        <v>-0.04</v>
      </c>
      <c r="H24" s="17">
        <f>P12*$G12</f>
        <v>0.04</v>
      </c>
      <c r="K24" s="67" t="s">
        <v>81</v>
      </c>
      <c r="L24" s="2">
        <f>G30</f>
        <v>1.0000000000000052E-6</v>
      </c>
      <c r="M24" s="2">
        <v>1</v>
      </c>
      <c r="N24" s="2">
        <f t="shared" si="2"/>
        <v>1.0000000000000052E-6</v>
      </c>
      <c r="O24" s="17">
        <f t="shared" si="3"/>
        <v>3.4482758620689842E-2</v>
      </c>
      <c r="P24" s="66">
        <f t="shared" si="4"/>
        <v>0.85730558327609085</v>
      </c>
      <c r="Q24" t="s">
        <v>213</v>
      </c>
    </row>
    <row r="25" spans="2:17" x14ac:dyDescent="0.25">
      <c r="B25" s="17">
        <f t="shared" si="5"/>
        <v>1.6E-2</v>
      </c>
      <c r="C25" s="17">
        <f t="shared" si="1"/>
        <v>-1.6E-2</v>
      </c>
      <c r="D25" s="17">
        <f t="shared" si="1"/>
        <v>1.6E-2</v>
      </c>
      <c r="E25" s="17">
        <f t="shared" si="1"/>
        <v>-1.6E-2</v>
      </c>
      <c r="F25" s="17">
        <f t="shared" si="1"/>
        <v>1.6E-2</v>
      </c>
      <c r="G25" s="17">
        <f t="shared" si="1"/>
        <v>-1.6E-2</v>
      </c>
      <c r="H25" s="17">
        <f t="shared" si="1"/>
        <v>-1.6E-2</v>
      </c>
      <c r="K25" s="67" t="s">
        <v>82</v>
      </c>
      <c r="L25" s="2">
        <f>H30</f>
        <v>2.4999999999999991E-5</v>
      </c>
      <c r="M25" s="2">
        <v>1</v>
      </c>
      <c r="N25" s="2">
        <f t="shared" si="2"/>
        <v>2.4999999999999991E-5</v>
      </c>
      <c r="O25" s="17">
        <f t="shared" si="3"/>
        <v>0.86206896551724121</v>
      </c>
      <c r="P25" s="66">
        <f t="shared" si="4"/>
        <v>0.3803215443504836</v>
      </c>
      <c r="Q25" t="s">
        <v>213</v>
      </c>
    </row>
    <row r="26" spans="2:17" x14ac:dyDescent="0.25">
      <c r="B26" s="17">
        <f t="shared" si="5"/>
        <v>-2.4E-2</v>
      </c>
      <c r="C26" s="17">
        <f t="shared" si="1"/>
        <v>2.4E-2</v>
      </c>
      <c r="D26" s="17">
        <f t="shared" si="1"/>
        <v>2.4E-2</v>
      </c>
      <c r="E26" s="17">
        <f t="shared" si="1"/>
        <v>-2.4E-2</v>
      </c>
      <c r="F26" s="17">
        <f t="shared" si="1"/>
        <v>-2.4E-2</v>
      </c>
      <c r="G26" s="17">
        <f t="shared" si="1"/>
        <v>2.4E-2</v>
      </c>
      <c r="H26" s="17">
        <f t="shared" si="1"/>
        <v>-2.4E-2</v>
      </c>
      <c r="K26" s="67" t="s">
        <v>63</v>
      </c>
      <c r="L26" s="2">
        <f>S34</f>
        <v>2.3199999999999997E-4</v>
      </c>
      <c r="M26" s="2">
        <f>(2^3)*(2-1)</f>
        <v>8</v>
      </c>
      <c r="N26" s="2">
        <f t="shared" si="2"/>
        <v>2.8999999999999997E-5</v>
      </c>
      <c r="O26" s="2"/>
      <c r="P26" s="2"/>
    </row>
    <row r="27" spans="2:17" x14ac:dyDescent="0.25">
      <c r="B27" s="56">
        <f t="shared" si="5"/>
        <v>8.0000000000000002E-3</v>
      </c>
      <c r="C27" s="56">
        <f t="shared" si="1"/>
        <v>8.0000000000000002E-3</v>
      </c>
      <c r="D27" s="56">
        <f t="shared" si="1"/>
        <v>8.0000000000000002E-3</v>
      </c>
      <c r="E27" s="56">
        <f t="shared" si="1"/>
        <v>8.0000000000000002E-3</v>
      </c>
      <c r="F27" s="56">
        <f t="shared" si="1"/>
        <v>8.0000000000000002E-3</v>
      </c>
      <c r="G27" s="56">
        <f t="shared" si="1"/>
        <v>8.0000000000000002E-3</v>
      </c>
      <c r="H27" s="56">
        <f t="shared" si="1"/>
        <v>8.0000000000000002E-3</v>
      </c>
      <c r="K27" s="67" t="s">
        <v>64</v>
      </c>
      <c r="L27" s="2">
        <f>G33</f>
        <v>2.5990000000000002E-3</v>
      </c>
      <c r="M27" s="2">
        <f>2*(2^3)-1</f>
        <v>15</v>
      </c>
      <c r="N27" s="2"/>
      <c r="O27" s="2"/>
      <c r="P27" s="2"/>
    </row>
    <row r="28" spans="2:17" x14ac:dyDescent="0.25">
      <c r="B28" s="17">
        <f>SUM(B20:B27)</f>
        <v>-0.156</v>
      </c>
      <c r="C28" s="17">
        <f t="shared" ref="C28:H28" si="6">SUM(C20:C27)</f>
        <v>-5.2000000000000005E-2</v>
      </c>
      <c r="D28" s="17">
        <f t="shared" si="6"/>
        <v>-6.8000000000000005E-2</v>
      </c>
      <c r="E28" s="17">
        <f t="shared" si="6"/>
        <v>-3.9999999999999966E-3</v>
      </c>
      <c r="F28" s="17">
        <f>SUM(F20:F27)</f>
        <v>7.6000000000000012E-2</v>
      </c>
      <c r="G28" s="17">
        <f t="shared" si="6"/>
        <v>4.0000000000000105E-3</v>
      </c>
      <c r="H28" s="17">
        <f t="shared" si="6"/>
        <v>1.9999999999999997E-2</v>
      </c>
      <c r="I28" s="5" t="s">
        <v>145</v>
      </c>
    </row>
    <row r="29" spans="2:17" x14ac:dyDescent="0.25">
      <c r="B29" s="62">
        <f>B28/(2*4)</f>
        <v>-1.95E-2</v>
      </c>
      <c r="C29" s="62">
        <f t="shared" ref="C29:H29" si="7">C28/(2*4)</f>
        <v>-6.5000000000000006E-3</v>
      </c>
      <c r="D29" s="62">
        <f>D28/(2*4)</f>
        <v>-8.5000000000000006E-3</v>
      </c>
      <c r="E29" s="62">
        <f t="shared" si="7"/>
        <v>-4.9999999999999958E-4</v>
      </c>
      <c r="F29" s="62">
        <f t="shared" si="7"/>
        <v>9.5000000000000015E-3</v>
      </c>
      <c r="G29" s="62">
        <f t="shared" si="7"/>
        <v>5.0000000000000131E-4</v>
      </c>
      <c r="H29" s="62">
        <f t="shared" si="7"/>
        <v>2.4999999999999996E-3</v>
      </c>
      <c r="I29" s="5" t="s">
        <v>57</v>
      </c>
    </row>
    <row r="30" spans="2:17" x14ac:dyDescent="0.25">
      <c r="B30" s="2">
        <f>(B28^2)/(2*(2^3))</f>
        <v>1.521E-3</v>
      </c>
      <c r="C30" s="2">
        <f t="shared" ref="C30:H30" si="8">(C28^2)/(2*(2^3))</f>
        <v>1.6900000000000004E-4</v>
      </c>
      <c r="D30" s="2">
        <f t="shared" si="8"/>
        <v>2.8900000000000003E-4</v>
      </c>
      <c r="E30" s="2">
        <f>(E28^2)/(2*(2^3))</f>
        <v>9.9999999999999826E-7</v>
      </c>
      <c r="F30" s="2">
        <f t="shared" si="8"/>
        <v>3.610000000000001E-4</v>
      </c>
      <c r="G30" s="2">
        <f>(G28^2)/(2*(2^3))</f>
        <v>1.0000000000000052E-6</v>
      </c>
      <c r="H30" s="2">
        <f t="shared" si="8"/>
        <v>2.4999999999999991E-5</v>
      </c>
      <c r="I30" s="5" t="s">
        <v>58</v>
      </c>
    </row>
    <row r="31" spans="2:17" x14ac:dyDescent="0.25">
      <c r="B31" s="19" t="s">
        <v>53</v>
      </c>
      <c r="C31" s="19" t="s">
        <v>54</v>
      </c>
      <c r="D31" s="19" t="s">
        <v>123</v>
      </c>
      <c r="E31" s="19" t="s">
        <v>55</v>
      </c>
      <c r="F31" s="19" t="s">
        <v>218</v>
      </c>
      <c r="G31" s="19" t="s">
        <v>219</v>
      </c>
      <c r="H31" s="19" t="s">
        <v>220</v>
      </c>
    </row>
    <row r="32" spans="2:17" ht="15.75" thickBot="1" x14ac:dyDescent="0.3">
      <c r="B32" s="58" t="s">
        <v>159</v>
      </c>
      <c r="C32" s="1"/>
      <c r="D32" s="58" t="s">
        <v>209</v>
      </c>
    </row>
    <row r="33" spans="2:19" x14ac:dyDescent="0.25">
      <c r="B33" s="63" t="s">
        <v>67</v>
      </c>
      <c r="C33" s="34">
        <f>G17</f>
        <v>6.320000000000001E-3</v>
      </c>
      <c r="D33" s="64" t="s">
        <v>10</v>
      </c>
      <c r="E33" s="34">
        <f>(G16^2)/16</f>
        <v>3.7210000000000008E-3</v>
      </c>
      <c r="F33" s="64" t="s">
        <v>158</v>
      </c>
      <c r="G33" s="34">
        <f>C33-E33</f>
        <v>2.5990000000000002E-3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5"/>
    </row>
    <row r="34" spans="2:19" ht="15.75" thickBot="1" x14ac:dyDescent="0.3">
      <c r="B34" s="46" t="s">
        <v>66</v>
      </c>
      <c r="C34" s="37">
        <f>G33</f>
        <v>2.5990000000000002E-3</v>
      </c>
      <c r="D34" s="65" t="s">
        <v>10</v>
      </c>
      <c r="E34" s="37">
        <f>B30</f>
        <v>1.521E-3</v>
      </c>
      <c r="F34" s="65" t="s">
        <v>10</v>
      </c>
      <c r="G34" s="37">
        <f>C30</f>
        <v>1.6900000000000004E-4</v>
      </c>
      <c r="H34" s="65" t="s">
        <v>10</v>
      </c>
      <c r="I34" s="37">
        <f>D30</f>
        <v>2.8900000000000003E-4</v>
      </c>
      <c r="J34" s="65" t="s">
        <v>10</v>
      </c>
      <c r="K34" s="37">
        <f>E30</f>
        <v>9.9999999999999826E-7</v>
      </c>
      <c r="L34" s="65" t="s">
        <v>10</v>
      </c>
      <c r="M34" s="37">
        <f>F30</f>
        <v>3.610000000000001E-4</v>
      </c>
      <c r="N34" s="65" t="s">
        <v>10</v>
      </c>
      <c r="O34" s="37">
        <f>G30</f>
        <v>1.0000000000000052E-6</v>
      </c>
      <c r="P34" s="65" t="s">
        <v>10</v>
      </c>
      <c r="Q34" s="37">
        <f>H30</f>
        <v>2.4999999999999991E-5</v>
      </c>
      <c r="R34" s="65" t="s">
        <v>158</v>
      </c>
      <c r="S34" s="38">
        <f>C34-E34-G34-I34-K34-M34-O34-Q34</f>
        <v>2.3199999999999997E-4</v>
      </c>
    </row>
    <row r="36" spans="2:19" x14ac:dyDescent="0.25">
      <c r="I36" s="19" t="s">
        <v>214</v>
      </c>
    </row>
    <row r="37" spans="2:19" x14ac:dyDescent="0.25">
      <c r="B37" s="68" t="s">
        <v>57</v>
      </c>
      <c r="C37" s="68" t="s">
        <v>58</v>
      </c>
      <c r="D37" s="68" t="s">
        <v>59</v>
      </c>
      <c r="E37" s="68" t="s">
        <v>60</v>
      </c>
      <c r="F37" s="68" t="s">
        <v>61</v>
      </c>
      <c r="G37" s="68" t="s">
        <v>62</v>
      </c>
      <c r="I37" s="68" t="s">
        <v>57</v>
      </c>
      <c r="J37" s="68" t="s">
        <v>58</v>
      </c>
      <c r="K37" s="68" t="s">
        <v>59</v>
      </c>
      <c r="L37" s="68" t="s">
        <v>60</v>
      </c>
      <c r="M37" s="68" t="s">
        <v>61</v>
      </c>
      <c r="N37" s="68" t="s">
        <v>62</v>
      </c>
    </row>
    <row r="38" spans="2:19" x14ac:dyDescent="0.25">
      <c r="B38" s="67" t="s">
        <v>7</v>
      </c>
      <c r="C38" s="2">
        <v>1.521E-3</v>
      </c>
      <c r="D38" s="2">
        <v>1</v>
      </c>
      <c r="E38" s="2">
        <v>1.521E-3</v>
      </c>
      <c r="F38" s="17">
        <v>52.448275862068968</v>
      </c>
      <c r="G38" s="66">
        <v>8.8731261410629649E-5</v>
      </c>
      <c r="H38" t="s">
        <v>162</v>
      </c>
      <c r="I38" s="67" t="s">
        <v>7</v>
      </c>
      <c r="J38" s="2">
        <v>1.521E-3</v>
      </c>
      <c r="K38" s="2">
        <v>1</v>
      </c>
      <c r="L38" s="2">
        <f>J38/K38</f>
        <v>1.521E-3</v>
      </c>
      <c r="M38" s="17">
        <f>L38/L$45</f>
        <v>64.598455598455601</v>
      </c>
      <c r="N38" s="66">
        <f>_xlfn.F.DIST.RT(M38,K38,K$45)</f>
        <v>6.2493044536223223E-6</v>
      </c>
      <c r="O38" t="s">
        <v>162</v>
      </c>
    </row>
    <row r="39" spans="2:19" x14ac:dyDescent="0.25">
      <c r="B39" s="67" t="s">
        <v>8</v>
      </c>
      <c r="C39" s="2">
        <v>1.6900000000000004E-4</v>
      </c>
      <c r="D39" s="2">
        <v>1</v>
      </c>
      <c r="E39" s="2">
        <v>1.6900000000000004E-4</v>
      </c>
      <c r="F39" s="17">
        <v>5.8275862068965543</v>
      </c>
      <c r="G39" s="66">
        <v>4.2241117159186492E-2</v>
      </c>
      <c r="H39" t="s">
        <v>211</v>
      </c>
      <c r="I39" s="67" t="s">
        <v>8</v>
      </c>
      <c r="J39" s="2">
        <v>1.6900000000000004E-4</v>
      </c>
      <c r="K39" s="2">
        <v>1</v>
      </c>
      <c r="L39" s="2">
        <f t="shared" ref="L39:L45" si="9">J39/K39</f>
        <v>1.6900000000000004E-4</v>
      </c>
      <c r="M39" s="17">
        <f t="shared" ref="M39:M42" si="10">L39/L$45</f>
        <v>7.1776061776061795</v>
      </c>
      <c r="N39" s="66">
        <f t="shared" ref="N39:N42" si="11">_xlfn.F.DIST.RT(M39,K39,K$45)</f>
        <v>2.1442428245353994E-2</v>
      </c>
      <c r="O39" t="s">
        <v>211</v>
      </c>
    </row>
    <row r="40" spans="2:19" x14ac:dyDescent="0.25">
      <c r="B40" s="67" t="s">
        <v>79</v>
      </c>
      <c r="C40" s="2">
        <v>2.8900000000000003E-4</v>
      </c>
      <c r="D40" s="2">
        <v>1</v>
      </c>
      <c r="E40" s="2">
        <v>2.8900000000000003E-4</v>
      </c>
      <c r="F40" s="17">
        <v>9.9655172413793132</v>
      </c>
      <c r="G40" s="66">
        <v>1.3459319788971339E-2</v>
      </c>
      <c r="H40" t="s">
        <v>211</v>
      </c>
      <c r="I40" s="67" t="s">
        <v>79</v>
      </c>
      <c r="J40" s="2">
        <v>2.8900000000000003E-4</v>
      </c>
      <c r="K40" s="2">
        <v>1</v>
      </c>
      <c r="L40" s="2">
        <f t="shared" si="9"/>
        <v>2.8900000000000003E-4</v>
      </c>
      <c r="M40" s="17">
        <f t="shared" si="10"/>
        <v>12.274131274131276</v>
      </c>
      <c r="N40" s="66">
        <f t="shared" si="11"/>
        <v>4.9402422643173727E-3</v>
      </c>
      <c r="O40" t="s">
        <v>212</v>
      </c>
    </row>
    <row r="41" spans="2:19" x14ac:dyDescent="0.25">
      <c r="B41" s="67" t="s">
        <v>9</v>
      </c>
      <c r="C41" s="2">
        <v>9.9999999999999826E-7</v>
      </c>
      <c r="D41" s="2">
        <v>1</v>
      </c>
      <c r="E41" s="2">
        <v>9.9999999999999826E-7</v>
      </c>
      <c r="F41" s="17">
        <v>3.4482758620689599E-2</v>
      </c>
      <c r="G41" s="66">
        <v>0.85730558327609141</v>
      </c>
      <c r="H41" t="s">
        <v>213</v>
      </c>
      <c r="I41" s="67"/>
      <c r="J41" s="2"/>
      <c r="K41" s="2"/>
      <c r="L41" s="2"/>
      <c r="M41" s="17"/>
      <c r="N41" s="66"/>
    </row>
    <row r="42" spans="2:19" x14ac:dyDescent="0.25">
      <c r="B42" s="67" t="s">
        <v>80</v>
      </c>
      <c r="C42" s="2">
        <v>3.610000000000001E-4</v>
      </c>
      <c r="D42" s="2">
        <v>1</v>
      </c>
      <c r="E42" s="2">
        <v>3.610000000000001E-4</v>
      </c>
      <c r="F42" s="17">
        <v>12.44827586206897</v>
      </c>
      <c r="G42" s="66">
        <v>7.7522452503552075E-3</v>
      </c>
      <c r="H42" t="s">
        <v>212</v>
      </c>
      <c r="I42" s="67" t="s">
        <v>80</v>
      </c>
      <c r="J42" s="2">
        <v>3.610000000000001E-4</v>
      </c>
      <c r="K42" s="2">
        <v>1</v>
      </c>
      <c r="L42" s="2">
        <f t="shared" si="9"/>
        <v>3.610000000000001E-4</v>
      </c>
      <c r="M42" s="17">
        <f t="shared" si="10"/>
        <v>15.332046332046337</v>
      </c>
      <c r="N42" s="66">
        <f t="shared" si="11"/>
        <v>2.4109399031863486E-3</v>
      </c>
      <c r="O42" t="s">
        <v>212</v>
      </c>
    </row>
    <row r="43" spans="2:19" x14ac:dyDescent="0.25">
      <c r="B43" s="67" t="s">
        <v>81</v>
      </c>
      <c r="C43" s="2">
        <v>1.0000000000000052E-6</v>
      </c>
      <c r="D43" s="2">
        <v>1</v>
      </c>
      <c r="E43" s="2">
        <v>1.0000000000000052E-6</v>
      </c>
      <c r="F43" s="17">
        <v>3.4482758620689842E-2</v>
      </c>
      <c r="G43" s="66">
        <v>0.85730558327609085</v>
      </c>
      <c r="H43" t="s">
        <v>213</v>
      </c>
      <c r="I43" s="67"/>
      <c r="J43" s="2"/>
      <c r="K43" s="2"/>
      <c r="L43" s="2"/>
      <c r="M43" s="17"/>
      <c r="N43" s="66"/>
    </row>
    <row r="44" spans="2:19" x14ac:dyDescent="0.25">
      <c r="B44" s="67" t="s">
        <v>82</v>
      </c>
      <c r="C44" s="2">
        <v>2.4999999999999991E-5</v>
      </c>
      <c r="D44" s="2">
        <v>1</v>
      </c>
      <c r="E44" s="2">
        <v>2.4999999999999991E-5</v>
      </c>
      <c r="F44" s="17">
        <v>0.86206896551724121</v>
      </c>
      <c r="G44" s="66">
        <v>0.3803215443504836</v>
      </c>
      <c r="H44" t="s">
        <v>213</v>
      </c>
      <c r="I44" s="67"/>
      <c r="J44" s="2"/>
      <c r="K44" s="2"/>
      <c r="L44" s="2"/>
      <c r="M44" s="17"/>
      <c r="N44" s="66"/>
    </row>
    <row r="45" spans="2:19" x14ac:dyDescent="0.25">
      <c r="B45" s="67" t="s">
        <v>63</v>
      </c>
      <c r="C45" s="2">
        <v>2.3199999999999997E-4</v>
      </c>
      <c r="D45" s="2">
        <v>8</v>
      </c>
      <c r="E45" s="2">
        <v>2.8999999999999997E-5</v>
      </c>
      <c r="F45" s="2"/>
      <c r="G45" s="2"/>
      <c r="I45" s="67" t="s">
        <v>63</v>
      </c>
      <c r="J45" s="2">
        <f>0.000232+SUM(C41,C43,C44)</f>
        <v>2.5900000000000001E-4</v>
      </c>
      <c r="K45" s="2">
        <f>8+SUM(D41+D43+D44)</f>
        <v>11</v>
      </c>
      <c r="L45" s="2">
        <f t="shared" si="9"/>
        <v>2.3545454545454545E-5</v>
      </c>
      <c r="M45" s="2"/>
      <c r="N45" s="2"/>
    </row>
    <row r="46" spans="2:19" x14ac:dyDescent="0.25">
      <c r="B46" s="67" t="s">
        <v>64</v>
      </c>
      <c r="C46" s="2">
        <v>2.5990000000000002E-3</v>
      </c>
      <c r="D46" s="2">
        <v>15</v>
      </c>
      <c r="E46" s="2"/>
      <c r="F46" s="2"/>
      <c r="G46" s="2"/>
      <c r="I46" s="67" t="s">
        <v>64</v>
      </c>
      <c r="J46" s="2">
        <v>2.5990000000000002E-3</v>
      </c>
      <c r="K46" s="2">
        <v>15</v>
      </c>
      <c r="L46" s="2"/>
      <c r="M46" s="2"/>
      <c r="N46" s="2"/>
    </row>
    <row r="48" spans="2:19" x14ac:dyDescent="0.25">
      <c r="B48" s="57" t="s">
        <v>215</v>
      </c>
    </row>
    <row r="49" spans="2:7" x14ac:dyDescent="0.25">
      <c r="B49" s="57" t="s">
        <v>216</v>
      </c>
    </row>
    <row r="50" spans="2:7" x14ac:dyDescent="0.25">
      <c r="B50" s="57" t="s">
        <v>217</v>
      </c>
    </row>
    <row r="52" spans="2:7" x14ac:dyDescent="0.25">
      <c r="B52" s="131" t="s">
        <v>206</v>
      </c>
      <c r="C52" s="132"/>
      <c r="D52" s="133"/>
    </row>
    <row r="53" spans="2:7" x14ac:dyDescent="0.25">
      <c r="B53" s="16" t="s">
        <v>7</v>
      </c>
      <c r="C53" s="16" t="s">
        <v>8</v>
      </c>
      <c r="D53" s="16" t="s">
        <v>79</v>
      </c>
      <c r="E53" s="11" t="s">
        <v>223</v>
      </c>
      <c r="F53" s="11" t="s">
        <v>221</v>
      </c>
      <c r="G53" s="11" t="s">
        <v>222</v>
      </c>
    </row>
    <row r="54" spans="2:7" x14ac:dyDescent="0.25">
      <c r="B54" s="17" t="s">
        <v>207</v>
      </c>
      <c r="C54" s="17" t="s">
        <v>207</v>
      </c>
      <c r="D54" s="17" t="s">
        <v>207</v>
      </c>
      <c r="E54" s="2">
        <f>F$16+((B$29/2)*B54)+((C$29/2)*C54)+((D$29/2)*D54)+((F$29/2)*B54*D54)</f>
        <v>3.7250000000000005E-2</v>
      </c>
      <c r="F54" s="69">
        <f>AVERAGE(E8:F8)</f>
        <v>3.6000000000000004E-2</v>
      </c>
      <c r="G54" s="69">
        <f>F$16+((B$29/2)*B54)+((C$29/2)*C54)+((D$29/2)*D54)+((F$29/2)*B54*D54)+((E$29/2)*B54*C54)+((G$29/2)*C54*D54)+((H$29/2)*B54*C54*D54)</f>
        <v>3.6000000000000004E-2</v>
      </c>
    </row>
    <row r="55" spans="2:7" x14ac:dyDescent="0.25">
      <c r="B55" s="17" t="s">
        <v>208</v>
      </c>
      <c r="C55" s="17" t="s">
        <v>207</v>
      </c>
      <c r="D55" s="17" t="s">
        <v>207</v>
      </c>
      <c r="E55" s="2">
        <f t="shared" ref="E55:E61" si="12">F$16+((B$29/2)*B55)+((C$29/2)*C55)+((D$29/2)*D55)+((F$29/2)*B55*D55)</f>
        <v>8.2500000000000004E-3</v>
      </c>
      <c r="F55" s="69">
        <f t="shared" ref="F55:F61" si="13">AVERAGE(E9:F9)</f>
        <v>0.01</v>
      </c>
      <c r="G55" s="69">
        <f t="shared" ref="G55:G61" si="14">F$16+((B$29/2)*B55)+((C$29/2)*C55)+((D$29/2)*D55)+((F$29/2)*B55*D55)+((E$29/2)*B55*C55)+((G$29/2)*C55*D55)+((H$29/2)*B55*C55*D55)</f>
        <v>0.01</v>
      </c>
    </row>
    <row r="56" spans="2:7" x14ac:dyDescent="0.25">
      <c r="B56" s="17" t="s">
        <v>207</v>
      </c>
      <c r="C56" s="17" t="s">
        <v>208</v>
      </c>
      <c r="D56" s="17" t="s">
        <v>207</v>
      </c>
      <c r="E56" s="2">
        <f t="shared" si="12"/>
        <v>3.0750000000000003E-2</v>
      </c>
      <c r="F56" s="69">
        <f t="shared" si="13"/>
        <v>3.2000000000000001E-2</v>
      </c>
      <c r="G56" s="69">
        <f t="shared" si="14"/>
        <v>3.2000000000000001E-2</v>
      </c>
    </row>
    <row r="57" spans="2:7" x14ac:dyDescent="0.25">
      <c r="B57" s="17" t="s">
        <v>208</v>
      </c>
      <c r="C57" s="17" t="s">
        <v>208</v>
      </c>
      <c r="D57" s="17" t="s">
        <v>207</v>
      </c>
      <c r="E57" s="2">
        <f t="shared" si="12"/>
        <v>1.749999999999999E-3</v>
      </c>
      <c r="F57" s="69">
        <f t="shared" si="13"/>
        <v>0</v>
      </c>
      <c r="G57" s="69">
        <f t="shared" si="14"/>
        <v>0</v>
      </c>
    </row>
    <row r="58" spans="2:7" x14ac:dyDescent="0.25">
      <c r="B58" s="17" t="s">
        <v>207</v>
      </c>
      <c r="C58" s="17" t="s">
        <v>207</v>
      </c>
      <c r="D58" s="17" t="s">
        <v>208</v>
      </c>
      <c r="E58" s="2">
        <f t="shared" si="12"/>
        <v>1.925E-2</v>
      </c>
      <c r="F58" s="69">
        <f t="shared" si="13"/>
        <v>0.02</v>
      </c>
      <c r="G58" s="69">
        <f t="shared" si="14"/>
        <v>0.02</v>
      </c>
    </row>
    <row r="59" spans="2:7" x14ac:dyDescent="0.25">
      <c r="B59" s="17" t="s">
        <v>208</v>
      </c>
      <c r="C59" s="17" t="s">
        <v>207</v>
      </c>
      <c r="D59" s="17" t="s">
        <v>208</v>
      </c>
      <c r="E59" s="2">
        <f t="shared" si="12"/>
        <v>9.2500000000000013E-3</v>
      </c>
      <c r="F59" s="69">
        <f t="shared" si="13"/>
        <v>8.0000000000000002E-3</v>
      </c>
      <c r="G59" s="69">
        <f t="shared" si="14"/>
        <v>8.0000000000000019E-3</v>
      </c>
    </row>
    <row r="60" spans="2:7" x14ac:dyDescent="0.25">
      <c r="B60" s="17" t="s">
        <v>207</v>
      </c>
      <c r="C60" s="17" t="s">
        <v>208</v>
      </c>
      <c r="D60" s="17" t="s">
        <v>208</v>
      </c>
      <c r="E60" s="2">
        <f t="shared" si="12"/>
        <v>1.2750000000000001E-2</v>
      </c>
      <c r="F60" s="69">
        <f t="shared" si="13"/>
        <v>1.2E-2</v>
      </c>
      <c r="G60" s="69">
        <f t="shared" si="14"/>
        <v>1.2000000000000002E-2</v>
      </c>
    </row>
    <row r="61" spans="2:7" x14ac:dyDescent="0.25">
      <c r="B61" s="17" t="s">
        <v>208</v>
      </c>
      <c r="C61" s="17" t="s">
        <v>208</v>
      </c>
      <c r="D61" s="17" t="s">
        <v>208</v>
      </c>
      <c r="E61" s="2">
        <f t="shared" si="12"/>
        <v>2.7499999999999998E-3</v>
      </c>
      <c r="F61" s="69">
        <f t="shared" si="13"/>
        <v>4.0000000000000001E-3</v>
      </c>
      <c r="G61" s="69">
        <f t="shared" si="14"/>
        <v>4.0000000000000001E-3</v>
      </c>
    </row>
  </sheetData>
  <mergeCells count="6">
    <mergeCell ref="J6:L6"/>
    <mergeCell ref="M6:P6"/>
    <mergeCell ref="B52:D52"/>
    <mergeCell ref="B6:D6"/>
    <mergeCell ref="B18:D18"/>
    <mergeCell ref="E18:H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zoomScale="60" zoomScaleNormal="60" workbookViewId="0">
      <selection activeCell="A14" sqref="A14"/>
    </sheetView>
  </sheetViews>
  <sheetFormatPr baseColWidth="10" defaultRowHeight="15" x14ac:dyDescent="0.25"/>
  <sheetData>
    <row r="1" spans="1:1" x14ac:dyDescent="0.25">
      <c r="A1" t="s">
        <v>224</v>
      </c>
    </row>
    <row r="2" spans="1:1" x14ac:dyDescent="0.25">
      <c r="A2" t="s">
        <v>225</v>
      </c>
    </row>
    <row r="4" spans="1:1" x14ac:dyDescent="0.25">
      <c r="A4" t="s">
        <v>226</v>
      </c>
    </row>
    <row r="5" spans="1:1" x14ac:dyDescent="0.25">
      <c r="A5" t="s">
        <v>281</v>
      </c>
    </row>
    <row r="6" spans="1:1" x14ac:dyDescent="0.25">
      <c r="A6" t="s">
        <v>227</v>
      </c>
    </row>
    <row r="8" spans="1:1" x14ac:dyDescent="0.25">
      <c r="A8" t="s">
        <v>228</v>
      </c>
    </row>
    <row r="9" spans="1:1" x14ac:dyDescent="0.25">
      <c r="A9" t="s">
        <v>229</v>
      </c>
    </row>
    <row r="10" spans="1:1" x14ac:dyDescent="0.25">
      <c r="A10" t="s">
        <v>230</v>
      </c>
    </row>
    <row r="11" spans="1:1" x14ac:dyDescent="0.25">
      <c r="A11" t="s">
        <v>231</v>
      </c>
    </row>
    <row r="12" spans="1:1" x14ac:dyDescent="0.25">
      <c r="A12" t="s">
        <v>232</v>
      </c>
    </row>
    <row r="13" spans="1:1" x14ac:dyDescent="0.25">
      <c r="A13" t="s">
        <v>233</v>
      </c>
    </row>
    <row r="14" spans="1:1" x14ac:dyDescent="0.25">
      <c r="A14" t="s">
        <v>234</v>
      </c>
    </row>
    <row r="16" spans="1:1" x14ac:dyDescent="0.25">
      <c r="A16" t="s">
        <v>235</v>
      </c>
    </row>
    <row r="17" spans="1:28" x14ac:dyDescent="0.25">
      <c r="A17" t="s">
        <v>236</v>
      </c>
    </row>
    <row r="18" spans="1:28" x14ac:dyDescent="0.25">
      <c r="I18" s="126" t="s">
        <v>263</v>
      </c>
      <c r="J18" s="126"/>
      <c r="K18" s="126"/>
      <c r="L18" s="126"/>
      <c r="M18" s="126"/>
      <c r="N18" s="126" t="s">
        <v>271</v>
      </c>
      <c r="O18" s="126"/>
      <c r="P18" s="126"/>
      <c r="Q18" s="126"/>
      <c r="R18" s="126"/>
      <c r="S18" s="126"/>
      <c r="T18" s="126"/>
      <c r="U18" s="126"/>
      <c r="V18" s="126"/>
      <c r="W18" s="126"/>
      <c r="X18" s="72" t="s">
        <v>272</v>
      </c>
      <c r="Y18" s="73"/>
      <c r="Z18" s="73" t="s">
        <v>273</v>
      </c>
      <c r="AA18" s="73"/>
      <c r="AB18" s="73" t="s">
        <v>274</v>
      </c>
    </row>
    <row r="19" spans="1:28" x14ac:dyDescent="0.25">
      <c r="A19" s="5" t="s">
        <v>7</v>
      </c>
      <c r="B19" s="5" t="s">
        <v>8</v>
      </c>
      <c r="C19" s="5" t="s">
        <v>79</v>
      </c>
      <c r="D19" s="5" t="s">
        <v>237</v>
      </c>
      <c r="E19" s="5" t="s">
        <v>238</v>
      </c>
      <c r="F19" s="5" t="s">
        <v>144</v>
      </c>
      <c r="G19" s="5" t="s">
        <v>136</v>
      </c>
      <c r="I19" s="5" t="s">
        <v>7</v>
      </c>
      <c r="J19" s="5" t="s">
        <v>8</v>
      </c>
      <c r="K19" s="5" t="s">
        <v>79</v>
      </c>
      <c r="L19" s="5" t="s">
        <v>237</v>
      </c>
      <c r="M19" s="5" t="s">
        <v>238</v>
      </c>
      <c r="N19" s="10" t="s">
        <v>9</v>
      </c>
      <c r="O19" s="10" t="s">
        <v>80</v>
      </c>
      <c r="P19" s="10" t="s">
        <v>264</v>
      </c>
      <c r="Q19" s="10" t="s">
        <v>265</v>
      </c>
      <c r="R19" s="10" t="s">
        <v>81</v>
      </c>
      <c r="S19" s="10" t="s">
        <v>266</v>
      </c>
      <c r="T19" s="10" t="s">
        <v>267</v>
      </c>
      <c r="U19" s="10" t="s">
        <v>268</v>
      </c>
      <c r="V19" s="10" t="s">
        <v>269</v>
      </c>
      <c r="W19" s="10" t="s">
        <v>270</v>
      </c>
      <c r="X19" s="70"/>
      <c r="Y19" s="70"/>
      <c r="Z19" s="70"/>
      <c r="AA19" s="70"/>
      <c r="AB19" s="70"/>
    </row>
    <row r="20" spans="1:28" x14ac:dyDescent="0.25">
      <c r="A20" s="2">
        <v>-1</v>
      </c>
      <c r="B20" s="2">
        <v>-1</v>
      </c>
      <c r="C20" s="2">
        <v>-1</v>
      </c>
      <c r="D20" s="2">
        <v>-1</v>
      </c>
      <c r="E20" s="2">
        <v>-1</v>
      </c>
      <c r="F20" s="3" t="s">
        <v>23</v>
      </c>
      <c r="G20" s="2">
        <v>7</v>
      </c>
      <c r="I20" s="2">
        <v>-1</v>
      </c>
      <c r="J20" s="2">
        <v>-1</v>
      </c>
      <c r="K20" s="2">
        <v>-1</v>
      </c>
      <c r="L20" s="2">
        <v>-1</v>
      </c>
      <c r="M20" s="2">
        <v>-1</v>
      </c>
      <c r="N20" s="2">
        <f>I20*J20</f>
        <v>1</v>
      </c>
      <c r="O20" s="2">
        <f>I20*K20</f>
        <v>1</v>
      </c>
      <c r="P20" s="2">
        <f>I20*L20</f>
        <v>1</v>
      </c>
      <c r="Q20" s="2">
        <f>I20*M20</f>
        <v>1</v>
      </c>
      <c r="R20" s="2">
        <f>J20*K20</f>
        <v>1</v>
      </c>
      <c r="S20" s="2">
        <f>J20*L20</f>
        <v>1</v>
      </c>
      <c r="T20" s="2">
        <f>J20*M20</f>
        <v>1</v>
      </c>
      <c r="U20" s="2">
        <f>K20*L20</f>
        <v>1</v>
      </c>
      <c r="V20" s="2">
        <f>K20*M20</f>
        <v>1</v>
      </c>
      <c r="W20" s="2">
        <f>L20*M20</f>
        <v>1</v>
      </c>
      <c r="X20" s="70"/>
      <c r="Y20" s="70"/>
      <c r="Z20" s="70"/>
      <c r="AA20" s="70"/>
      <c r="AB20" s="70"/>
    </row>
    <row r="21" spans="1:28" x14ac:dyDescent="0.25">
      <c r="A21" s="2">
        <v>1</v>
      </c>
      <c r="B21" s="2">
        <v>-1</v>
      </c>
      <c r="C21" s="2">
        <v>-1</v>
      </c>
      <c r="D21" s="2">
        <v>-1</v>
      </c>
      <c r="E21" s="2">
        <v>-1</v>
      </c>
      <c r="F21" s="2" t="s">
        <v>24</v>
      </c>
      <c r="G21" s="2">
        <v>9</v>
      </c>
      <c r="I21" s="2">
        <v>1</v>
      </c>
      <c r="J21" s="2">
        <v>-1</v>
      </c>
      <c r="K21" s="2">
        <v>-1</v>
      </c>
      <c r="L21" s="2">
        <v>-1</v>
      </c>
      <c r="M21" s="2">
        <v>-1</v>
      </c>
      <c r="N21" s="2">
        <f t="shared" ref="N21:N51" si="0">I21*J21</f>
        <v>-1</v>
      </c>
      <c r="O21" s="2">
        <f t="shared" ref="O21:O51" si="1">I21*K21</f>
        <v>-1</v>
      </c>
      <c r="P21" s="2">
        <f t="shared" ref="P21:P51" si="2">I21*L21</f>
        <v>-1</v>
      </c>
      <c r="Q21" s="2">
        <f t="shared" ref="Q21:Q51" si="3">I21*M21</f>
        <v>-1</v>
      </c>
      <c r="R21" s="2">
        <f t="shared" ref="R21:R51" si="4">J21*K21</f>
        <v>1</v>
      </c>
      <c r="S21" s="2">
        <f t="shared" ref="S21:S50" si="5">J21*L21</f>
        <v>1</v>
      </c>
      <c r="T21" s="2">
        <f t="shared" ref="T21:T51" si="6">J21*M21</f>
        <v>1</v>
      </c>
      <c r="U21" s="2">
        <f t="shared" ref="U21:U51" si="7">K21*L21</f>
        <v>1</v>
      </c>
      <c r="V21" s="2">
        <f t="shared" ref="V21:V51" si="8">K21*M21</f>
        <v>1</v>
      </c>
      <c r="W21" s="2">
        <f t="shared" ref="W21:W51" si="9">L21*M21</f>
        <v>1</v>
      </c>
      <c r="X21" s="70"/>
      <c r="Y21" s="70"/>
      <c r="Z21" s="70"/>
      <c r="AA21" s="70"/>
      <c r="AB21" s="70"/>
    </row>
    <row r="22" spans="1:28" x14ac:dyDescent="0.25">
      <c r="A22" s="2">
        <v>-1</v>
      </c>
      <c r="B22" s="2">
        <v>1</v>
      </c>
      <c r="C22" s="2">
        <v>-1</v>
      </c>
      <c r="D22" s="2">
        <v>-1</v>
      </c>
      <c r="E22" s="2">
        <v>-1</v>
      </c>
      <c r="F22" s="2" t="s">
        <v>25</v>
      </c>
      <c r="G22" s="2">
        <v>34</v>
      </c>
      <c r="I22" s="2">
        <v>-1</v>
      </c>
      <c r="J22" s="2">
        <v>1</v>
      </c>
      <c r="K22" s="2">
        <v>-1</v>
      </c>
      <c r="L22" s="2">
        <v>-1</v>
      </c>
      <c r="M22" s="2">
        <v>-1</v>
      </c>
      <c r="N22" s="2">
        <f t="shared" si="0"/>
        <v>-1</v>
      </c>
      <c r="O22" s="2">
        <f t="shared" si="1"/>
        <v>1</v>
      </c>
      <c r="P22" s="2">
        <f t="shared" si="2"/>
        <v>1</v>
      </c>
      <c r="Q22" s="2">
        <f t="shared" si="3"/>
        <v>1</v>
      </c>
      <c r="R22" s="2">
        <f t="shared" si="4"/>
        <v>-1</v>
      </c>
      <c r="S22" s="2">
        <f t="shared" si="5"/>
        <v>-1</v>
      </c>
      <c r="T22" s="2">
        <f t="shared" si="6"/>
        <v>-1</v>
      </c>
      <c r="U22" s="2">
        <f t="shared" si="7"/>
        <v>1</v>
      </c>
      <c r="V22" s="2">
        <f t="shared" si="8"/>
        <v>1</v>
      </c>
      <c r="W22" s="2">
        <f t="shared" si="9"/>
        <v>1</v>
      </c>
      <c r="X22" s="70"/>
      <c r="Y22" s="71" t="s">
        <v>275</v>
      </c>
      <c r="Z22" s="71"/>
      <c r="AA22" s="71"/>
      <c r="AB22" s="70"/>
    </row>
    <row r="23" spans="1:28" x14ac:dyDescent="0.25">
      <c r="A23" s="2">
        <v>1</v>
      </c>
      <c r="B23" s="2">
        <v>1</v>
      </c>
      <c r="C23" s="2">
        <v>-1</v>
      </c>
      <c r="D23" s="2">
        <v>-1</v>
      </c>
      <c r="E23" s="2">
        <v>-1</v>
      </c>
      <c r="F23" s="2" t="s">
        <v>26</v>
      </c>
      <c r="G23" s="2">
        <v>55</v>
      </c>
      <c r="H23" s="59"/>
      <c r="I23" s="2">
        <v>1</v>
      </c>
      <c r="J23" s="2">
        <v>1</v>
      </c>
      <c r="K23" s="2">
        <v>-1</v>
      </c>
      <c r="L23" s="2">
        <v>-1</v>
      </c>
      <c r="M23" s="2">
        <v>-1</v>
      </c>
      <c r="N23" s="2">
        <f t="shared" si="0"/>
        <v>1</v>
      </c>
      <c r="O23" s="2">
        <f t="shared" si="1"/>
        <v>-1</v>
      </c>
      <c r="P23" s="2">
        <f t="shared" si="2"/>
        <v>-1</v>
      </c>
      <c r="Q23" s="2">
        <f t="shared" si="3"/>
        <v>-1</v>
      </c>
      <c r="R23" s="2">
        <f t="shared" si="4"/>
        <v>-1</v>
      </c>
      <c r="S23" s="2">
        <f t="shared" si="5"/>
        <v>-1</v>
      </c>
      <c r="T23" s="2">
        <f t="shared" si="6"/>
        <v>-1</v>
      </c>
      <c r="U23" s="2">
        <f t="shared" si="7"/>
        <v>1</v>
      </c>
      <c r="V23" s="2">
        <f t="shared" si="8"/>
        <v>1</v>
      </c>
      <c r="W23" s="2">
        <f t="shared" si="9"/>
        <v>1</v>
      </c>
      <c r="X23" s="70"/>
      <c r="Y23" s="71" t="s">
        <v>276</v>
      </c>
      <c r="Z23" s="71"/>
      <c r="AA23" s="71"/>
      <c r="AB23" s="70"/>
    </row>
    <row r="24" spans="1:28" x14ac:dyDescent="0.25">
      <c r="A24" s="2">
        <v>-1</v>
      </c>
      <c r="B24" s="2">
        <v>-1</v>
      </c>
      <c r="C24" s="2">
        <v>1</v>
      </c>
      <c r="D24" s="2">
        <v>-1</v>
      </c>
      <c r="E24" s="2">
        <v>-1</v>
      </c>
      <c r="F24" s="2" t="s">
        <v>83</v>
      </c>
      <c r="G24" s="2">
        <v>16</v>
      </c>
      <c r="I24" s="2">
        <v>-1</v>
      </c>
      <c r="J24" s="2">
        <v>-1</v>
      </c>
      <c r="K24" s="2">
        <v>1</v>
      </c>
      <c r="L24" s="2">
        <v>-1</v>
      </c>
      <c r="M24" s="2">
        <v>-1</v>
      </c>
      <c r="N24" s="2">
        <f t="shared" si="0"/>
        <v>1</v>
      </c>
      <c r="O24" s="2">
        <f t="shared" si="1"/>
        <v>-1</v>
      </c>
      <c r="P24" s="2">
        <f t="shared" si="2"/>
        <v>1</v>
      </c>
      <c r="Q24" s="2">
        <f t="shared" si="3"/>
        <v>1</v>
      </c>
      <c r="R24" s="2">
        <f t="shared" si="4"/>
        <v>-1</v>
      </c>
      <c r="S24" s="2">
        <f t="shared" si="5"/>
        <v>1</v>
      </c>
      <c r="T24" s="2">
        <f t="shared" si="6"/>
        <v>1</v>
      </c>
      <c r="U24" s="2">
        <f t="shared" si="7"/>
        <v>-1</v>
      </c>
      <c r="V24" s="2">
        <f t="shared" si="8"/>
        <v>-1</v>
      </c>
      <c r="W24" s="2">
        <f t="shared" si="9"/>
        <v>1</v>
      </c>
      <c r="X24" s="70"/>
      <c r="Y24" s="71" t="s">
        <v>280</v>
      </c>
      <c r="Z24" s="71"/>
      <c r="AA24" s="71"/>
      <c r="AB24" s="70"/>
    </row>
    <row r="25" spans="1:28" x14ac:dyDescent="0.25">
      <c r="A25" s="2">
        <v>1</v>
      </c>
      <c r="B25" s="2">
        <v>-1</v>
      </c>
      <c r="C25" s="2">
        <v>1</v>
      </c>
      <c r="D25" s="2">
        <v>-1</v>
      </c>
      <c r="E25" s="2">
        <v>-1</v>
      </c>
      <c r="F25" s="2" t="s">
        <v>84</v>
      </c>
      <c r="G25" s="2">
        <v>20</v>
      </c>
      <c r="I25" s="2">
        <v>1</v>
      </c>
      <c r="J25" s="2">
        <v>-1</v>
      </c>
      <c r="K25" s="2">
        <v>1</v>
      </c>
      <c r="L25" s="2">
        <v>-1</v>
      </c>
      <c r="M25" s="2">
        <v>-1</v>
      </c>
      <c r="N25" s="2">
        <f t="shared" si="0"/>
        <v>-1</v>
      </c>
      <c r="O25" s="2">
        <f t="shared" si="1"/>
        <v>1</v>
      </c>
      <c r="P25" s="2">
        <f t="shared" si="2"/>
        <v>-1</v>
      </c>
      <c r="Q25" s="2">
        <f t="shared" si="3"/>
        <v>-1</v>
      </c>
      <c r="R25" s="2">
        <f t="shared" si="4"/>
        <v>-1</v>
      </c>
      <c r="S25" s="2">
        <f t="shared" si="5"/>
        <v>1</v>
      </c>
      <c r="T25" s="2">
        <f t="shared" si="6"/>
        <v>1</v>
      </c>
      <c r="U25" s="2">
        <f t="shared" si="7"/>
        <v>-1</v>
      </c>
      <c r="V25" s="2">
        <f t="shared" si="8"/>
        <v>-1</v>
      </c>
      <c r="W25" s="2">
        <f t="shared" si="9"/>
        <v>1</v>
      </c>
      <c r="X25" s="70"/>
      <c r="Y25" s="71" t="s">
        <v>277</v>
      </c>
      <c r="Z25" s="71"/>
      <c r="AA25" s="71"/>
      <c r="AB25" s="70"/>
    </row>
    <row r="26" spans="1:28" x14ac:dyDescent="0.25">
      <c r="A26" s="2">
        <v>-1</v>
      </c>
      <c r="B26" s="2">
        <v>1</v>
      </c>
      <c r="C26" s="2">
        <v>1</v>
      </c>
      <c r="D26" s="2">
        <v>-1</v>
      </c>
      <c r="E26" s="2">
        <v>-1</v>
      </c>
      <c r="F26" s="2" t="s">
        <v>85</v>
      </c>
      <c r="G26" s="2">
        <v>40</v>
      </c>
      <c r="I26" s="2">
        <v>-1</v>
      </c>
      <c r="J26" s="2">
        <v>1</v>
      </c>
      <c r="K26" s="2">
        <v>1</v>
      </c>
      <c r="L26" s="2">
        <v>-1</v>
      </c>
      <c r="M26" s="2">
        <v>-1</v>
      </c>
      <c r="N26" s="2">
        <f t="shared" si="0"/>
        <v>-1</v>
      </c>
      <c r="O26" s="2">
        <f t="shared" si="1"/>
        <v>-1</v>
      </c>
      <c r="P26" s="2">
        <f t="shared" si="2"/>
        <v>1</v>
      </c>
      <c r="Q26" s="2">
        <f t="shared" si="3"/>
        <v>1</v>
      </c>
      <c r="R26" s="2">
        <f t="shared" si="4"/>
        <v>1</v>
      </c>
      <c r="S26" s="2">
        <f t="shared" si="5"/>
        <v>-1</v>
      </c>
      <c r="T26" s="2">
        <f t="shared" si="6"/>
        <v>-1</v>
      </c>
      <c r="U26" s="2">
        <f t="shared" si="7"/>
        <v>-1</v>
      </c>
      <c r="V26" s="2">
        <f t="shared" si="8"/>
        <v>-1</v>
      </c>
      <c r="W26" s="2">
        <f t="shared" si="9"/>
        <v>1</v>
      </c>
      <c r="X26" s="70"/>
      <c r="Y26" s="71" t="s">
        <v>278</v>
      </c>
      <c r="Z26" s="71"/>
      <c r="AA26" s="71"/>
      <c r="AB26" s="70"/>
    </row>
    <row r="27" spans="1:28" x14ac:dyDescent="0.25">
      <c r="A27" s="2">
        <v>1</v>
      </c>
      <c r="B27" s="2">
        <v>1</v>
      </c>
      <c r="C27" s="2">
        <v>1</v>
      </c>
      <c r="D27" s="2">
        <v>-1</v>
      </c>
      <c r="E27" s="2">
        <v>-1</v>
      </c>
      <c r="F27" s="2" t="s">
        <v>86</v>
      </c>
      <c r="G27" s="2">
        <v>60</v>
      </c>
      <c r="I27" s="2">
        <v>1</v>
      </c>
      <c r="J27" s="2">
        <v>1</v>
      </c>
      <c r="K27" s="2">
        <v>1</v>
      </c>
      <c r="L27" s="2">
        <v>-1</v>
      </c>
      <c r="M27" s="2">
        <v>-1</v>
      </c>
      <c r="N27" s="2">
        <f t="shared" si="0"/>
        <v>1</v>
      </c>
      <c r="O27" s="2">
        <f t="shared" si="1"/>
        <v>1</v>
      </c>
      <c r="P27" s="2">
        <f t="shared" si="2"/>
        <v>-1</v>
      </c>
      <c r="Q27" s="2">
        <f t="shared" si="3"/>
        <v>-1</v>
      </c>
      <c r="R27" s="2">
        <f t="shared" si="4"/>
        <v>1</v>
      </c>
      <c r="S27" s="2">
        <f t="shared" si="5"/>
        <v>-1</v>
      </c>
      <c r="T27" s="2">
        <f t="shared" si="6"/>
        <v>-1</v>
      </c>
      <c r="U27" s="2">
        <f t="shared" si="7"/>
        <v>-1</v>
      </c>
      <c r="V27" s="2">
        <f t="shared" si="8"/>
        <v>-1</v>
      </c>
      <c r="W27" s="2">
        <f t="shared" si="9"/>
        <v>1</v>
      </c>
      <c r="X27" s="70"/>
      <c r="Y27" s="71" t="s">
        <v>279</v>
      </c>
      <c r="Z27" s="71"/>
      <c r="AA27" s="71"/>
      <c r="AB27" s="70"/>
    </row>
    <row r="28" spans="1:28" x14ac:dyDescent="0.25">
      <c r="A28" s="2">
        <v>-1</v>
      </c>
      <c r="B28" s="2">
        <v>-1</v>
      </c>
      <c r="C28" s="2">
        <v>-1</v>
      </c>
      <c r="D28" s="2">
        <v>1</v>
      </c>
      <c r="E28" s="2">
        <v>-1</v>
      </c>
      <c r="F28" s="2" t="s">
        <v>239</v>
      </c>
      <c r="G28" s="2">
        <v>8</v>
      </c>
      <c r="I28" s="2">
        <v>-1</v>
      </c>
      <c r="J28" s="2">
        <v>-1</v>
      </c>
      <c r="K28" s="2">
        <v>-1</v>
      </c>
      <c r="L28" s="2">
        <v>1</v>
      </c>
      <c r="M28" s="2">
        <v>-1</v>
      </c>
      <c r="N28" s="2">
        <f t="shared" si="0"/>
        <v>1</v>
      </c>
      <c r="O28" s="2">
        <f t="shared" si="1"/>
        <v>1</v>
      </c>
      <c r="P28" s="2">
        <f t="shared" si="2"/>
        <v>-1</v>
      </c>
      <c r="Q28" s="2">
        <f t="shared" si="3"/>
        <v>1</v>
      </c>
      <c r="R28" s="2">
        <f t="shared" si="4"/>
        <v>1</v>
      </c>
      <c r="S28" s="2">
        <f t="shared" si="5"/>
        <v>-1</v>
      </c>
      <c r="T28" s="2">
        <f t="shared" si="6"/>
        <v>1</v>
      </c>
      <c r="U28" s="2">
        <f t="shared" si="7"/>
        <v>-1</v>
      </c>
      <c r="V28" s="2">
        <f t="shared" si="8"/>
        <v>1</v>
      </c>
      <c r="W28" s="2">
        <f t="shared" si="9"/>
        <v>-1</v>
      </c>
      <c r="X28" s="70"/>
      <c r="Y28" s="70"/>
      <c r="Z28" s="70"/>
      <c r="AA28" s="70"/>
      <c r="AB28" s="70"/>
    </row>
    <row r="29" spans="1:28" x14ac:dyDescent="0.25">
      <c r="A29" s="2">
        <v>1</v>
      </c>
      <c r="B29" s="2">
        <v>-1</v>
      </c>
      <c r="C29" s="2">
        <v>-1</v>
      </c>
      <c r="D29" s="2">
        <v>1</v>
      </c>
      <c r="E29" s="2">
        <v>-1</v>
      </c>
      <c r="F29" s="2" t="s">
        <v>241</v>
      </c>
      <c r="G29" s="2">
        <v>10</v>
      </c>
      <c r="I29" s="2">
        <v>1</v>
      </c>
      <c r="J29" s="2">
        <v>-1</v>
      </c>
      <c r="K29" s="2">
        <v>-1</v>
      </c>
      <c r="L29" s="2">
        <v>1</v>
      </c>
      <c r="M29" s="2">
        <v>-1</v>
      </c>
      <c r="N29" s="2">
        <f t="shared" si="0"/>
        <v>-1</v>
      </c>
      <c r="O29" s="2">
        <f t="shared" si="1"/>
        <v>-1</v>
      </c>
      <c r="P29" s="2">
        <f t="shared" si="2"/>
        <v>1</v>
      </c>
      <c r="Q29" s="2">
        <f t="shared" si="3"/>
        <v>-1</v>
      </c>
      <c r="R29" s="2">
        <f t="shared" si="4"/>
        <v>1</v>
      </c>
      <c r="S29" s="2">
        <f t="shared" si="5"/>
        <v>-1</v>
      </c>
      <c r="T29" s="2">
        <f t="shared" si="6"/>
        <v>1</v>
      </c>
      <c r="U29" s="2">
        <f t="shared" si="7"/>
        <v>-1</v>
      </c>
      <c r="V29" s="2">
        <f t="shared" si="8"/>
        <v>1</v>
      </c>
      <c r="W29" s="2">
        <f t="shared" si="9"/>
        <v>-1</v>
      </c>
      <c r="X29" s="70"/>
      <c r="Y29" s="70"/>
      <c r="Z29" s="70"/>
      <c r="AA29" s="70"/>
      <c r="AB29" s="70"/>
    </row>
    <row r="30" spans="1:28" x14ac:dyDescent="0.25">
      <c r="A30" s="2">
        <v>-1</v>
      </c>
      <c r="B30" s="2">
        <v>1</v>
      </c>
      <c r="C30" s="2">
        <v>-1</v>
      </c>
      <c r="D30" s="2">
        <v>1</v>
      </c>
      <c r="E30" s="2">
        <v>-1</v>
      </c>
      <c r="F30" s="2" t="s">
        <v>242</v>
      </c>
      <c r="G30" s="2">
        <v>32</v>
      </c>
      <c r="I30" s="2">
        <v>-1</v>
      </c>
      <c r="J30" s="2">
        <v>1</v>
      </c>
      <c r="K30" s="2">
        <v>-1</v>
      </c>
      <c r="L30" s="2">
        <v>1</v>
      </c>
      <c r="M30" s="2">
        <v>-1</v>
      </c>
      <c r="N30" s="2">
        <f t="shared" si="0"/>
        <v>-1</v>
      </c>
      <c r="O30" s="2">
        <f t="shared" si="1"/>
        <v>1</v>
      </c>
      <c r="P30" s="2">
        <f t="shared" si="2"/>
        <v>-1</v>
      </c>
      <c r="Q30" s="2">
        <f t="shared" si="3"/>
        <v>1</v>
      </c>
      <c r="R30" s="2">
        <f t="shared" si="4"/>
        <v>-1</v>
      </c>
      <c r="S30" s="2">
        <f t="shared" si="5"/>
        <v>1</v>
      </c>
      <c r="T30" s="2">
        <f t="shared" si="6"/>
        <v>-1</v>
      </c>
      <c r="U30" s="2">
        <f t="shared" si="7"/>
        <v>-1</v>
      </c>
      <c r="V30" s="2">
        <f t="shared" si="8"/>
        <v>1</v>
      </c>
      <c r="W30" s="2">
        <f t="shared" si="9"/>
        <v>-1</v>
      </c>
      <c r="X30" s="70"/>
      <c r="Y30" s="70"/>
      <c r="Z30" s="70"/>
      <c r="AA30" s="70"/>
      <c r="AB30" s="70"/>
    </row>
    <row r="31" spans="1:28" x14ac:dyDescent="0.25">
      <c r="A31" s="2">
        <v>1</v>
      </c>
      <c r="B31" s="2">
        <v>1</v>
      </c>
      <c r="C31" s="2">
        <v>-1</v>
      </c>
      <c r="D31" s="2">
        <v>1</v>
      </c>
      <c r="E31" s="2">
        <v>-1</v>
      </c>
      <c r="F31" s="2" t="s">
        <v>243</v>
      </c>
      <c r="G31" s="2">
        <v>50</v>
      </c>
      <c r="I31" s="2">
        <v>1</v>
      </c>
      <c r="J31" s="2">
        <v>1</v>
      </c>
      <c r="K31" s="2">
        <v>-1</v>
      </c>
      <c r="L31" s="2">
        <v>1</v>
      </c>
      <c r="M31" s="2">
        <v>-1</v>
      </c>
      <c r="N31" s="2">
        <f t="shared" si="0"/>
        <v>1</v>
      </c>
      <c r="O31" s="2">
        <f t="shared" si="1"/>
        <v>-1</v>
      </c>
      <c r="P31" s="2">
        <f t="shared" si="2"/>
        <v>1</v>
      </c>
      <c r="Q31" s="2">
        <f t="shared" si="3"/>
        <v>-1</v>
      </c>
      <c r="R31" s="2">
        <f t="shared" si="4"/>
        <v>-1</v>
      </c>
      <c r="S31" s="2">
        <f t="shared" si="5"/>
        <v>1</v>
      </c>
      <c r="T31" s="2">
        <f t="shared" si="6"/>
        <v>-1</v>
      </c>
      <c r="U31" s="2">
        <f t="shared" si="7"/>
        <v>-1</v>
      </c>
      <c r="V31" s="2">
        <f t="shared" si="8"/>
        <v>1</v>
      </c>
      <c r="W31" s="2">
        <f t="shared" si="9"/>
        <v>-1</v>
      </c>
      <c r="X31" s="70"/>
      <c r="Y31" s="70"/>
      <c r="Z31" s="70"/>
      <c r="AA31" s="70"/>
      <c r="AB31" s="70"/>
    </row>
    <row r="32" spans="1:28" x14ac:dyDescent="0.25">
      <c r="A32" s="2">
        <v>-1</v>
      </c>
      <c r="B32" s="2">
        <v>-1</v>
      </c>
      <c r="C32" s="2">
        <v>1</v>
      </c>
      <c r="D32" s="2">
        <v>1</v>
      </c>
      <c r="E32" s="2">
        <v>-1</v>
      </c>
      <c r="F32" s="2" t="s">
        <v>244</v>
      </c>
      <c r="G32" s="2">
        <v>18</v>
      </c>
      <c r="I32" s="2">
        <v>-1</v>
      </c>
      <c r="J32" s="2">
        <v>-1</v>
      </c>
      <c r="K32" s="2">
        <v>1</v>
      </c>
      <c r="L32" s="2">
        <v>1</v>
      </c>
      <c r="M32" s="2">
        <v>-1</v>
      </c>
      <c r="N32" s="2">
        <f t="shared" si="0"/>
        <v>1</v>
      </c>
      <c r="O32" s="2">
        <f t="shared" si="1"/>
        <v>-1</v>
      </c>
      <c r="P32" s="2">
        <f t="shared" si="2"/>
        <v>-1</v>
      </c>
      <c r="Q32" s="2">
        <f t="shared" si="3"/>
        <v>1</v>
      </c>
      <c r="R32" s="2">
        <f t="shared" si="4"/>
        <v>-1</v>
      </c>
      <c r="S32" s="2">
        <f t="shared" si="5"/>
        <v>-1</v>
      </c>
      <c r="T32" s="2">
        <f t="shared" si="6"/>
        <v>1</v>
      </c>
      <c r="U32" s="2">
        <f t="shared" si="7"/>
        <v>1</v>
      </c>
      <c r="V32" s="2">
        <f t="shared" si="8"/>
        <v>-1</v>
      </c>
      <c r="W32" s="2">
        <f t="shared" si="9"/>
        <v>-1</v>
      </c>
      <c r="X32" s="70"/>
      <c r="Y32" s="70"/>
      <c r="Z32" s="70"/>
      <c r="AA32" s="70"/>
      <c r="AB32" s="70"/>
    </row>
    <row r="33" spans="1:28" x14ac:dyDescent="0.25">
      <c r="A33" s="2">
        <v>1</v>
      </c>
      <c r="B33" s="2">
        <v>-1</v>
      </c>
      <c r="C33" s="2">
        <v>1</v>
      </c>
      <c r="D33" s="2">
        <v>1</v>
      </c>
      <c r="E33" s="2">
        <v>-1</v>
      </c>
      <c r="F33" s="2" t="s">
        <v>245</v>
      </c>
      <c r="G33" s="2">
        <v>21</v>
      </c>
      <c r="I33" s="2">
        <v>1</v>
      </c>
      <c r="J33" s="2">
        <v>-1</v>
      </c>
      <c r="K33" s="2">
        <v>1</v>
      </c>
      <c r="L33" s="2">
        <v>1</v>
      </c>
      <c r="M33" s="2">
        <v>-1</v>
      </c>
      <c r="N33" s="2">
        <f t="shared" si="0"/>
        <v>-1</v>
      </c>
      <c r="O33" s="2">
        <f t="shared" si="1"/>
        <v>1</v>
      </c>
      <c r="P33" s="2">
        <f t="shared" si="2"/>
        <v>1</v>
      </c>
      <c r="Q33" s="2">
        <f t="shared" si="3"/>
        <v>-1</v>
      </c>
      <c r="R33" s="2">
        <f t="shared" si="4"/>
        <v>-1</v>
      </c>
      <c r="S33" s="2">
        <f t="shared" si="5"/>
        <v>-1</v>
      </c>
      <c r="T33" s="2">
        <f t="shared" si="6"/>
        <v>1</v>
      </c>
      <c r="U33" s="2">
        <f t="shared" si="7"/>
        <v>1</v>
      </c>
      <c r="V33" s="2">
        <f t="shared" si="8"/>
        <v>-1</v>
      </c>
      <c r="W33" s="2">
        <f t="shared" si="9"/>
        <v>-1</v>
      </c>
      <c r="X33" s="70"/>
      <c r="Y33" s="70"/>
      <c r="Z33" s="70"/>
      <c r="AA33" s="70"/>
      <c r="AB33" s="70"/>
    </row>
    <row r="34" spans="1:28" x14ac:dyDescent="0.25">
      <c r="A34" s="2">
        <v>-1</v>
      </c>
      <c r="B34" s="2">
        <v>1</v>
      </c>
      <c r="C34" s="2">
        <v>1</v>
      </c>
      <c r="D34" s="2">
        <v>1</v>
      </c>
      <c r="E34" s="2">
        <v>-1</v>
      </c>
      <c r="F34" s="2" t="s">
        <v>246</v>
      </c>
      <c r="G34" s="2">
        <v>44</v>
      </c>
      <c r="I34" s="2">
        <v>-1</v>
      </c>
      <c r="J34" s="2">
        <v>1</v>
      </c>
      <c r="K34" s="2">
        <v>1</v>
      </c>
      <c r="L34" s="2">
        <v>1</v>
      </c>
      <c r="M34" s="2">
        <v>-1</v>
      </c>
      <c r="N34" s="2">
        <f t="shared" si="0"/>
        <v>-1</v>
      </c>
      <c r="O34" s="2">
        <f t="shared" si="1"/>
        <v>-1</v>
      </c>
      <c r="P34" s="2">
        <f t="shared" si="2"/>
        <v>-1</v>
      </c>
      <c r="Q34" s="2">
        <f t="shared" si="3"/>
        <v>1</v>
      </c>
      <c r="R34" s="2">
        <f t="shared" si="4"/>
        <v>1</v>
      </c>
      <c r="S34" s="2">
        <f t="shared" si="5"/>
        <v>1</v>
      </c>
      <c r="T34" s="2">
        <f t="shared" si="6"/>
        <v>-1</v>
      </c>
      <c r="U34" s="2">
        <f t="shared" si="7"/>
        <v>1</v>
      </c>
      <c r="V34" s="2">
        <f t="shared" si="8"/>
        <v>-1</v>
      </c>
      <c r="W34" s="2">
        <f t="shared" si="9"/>
        <v>-1</v>
      </c>
      <c r="X34" s="70"/>
      <c r="Y34" s="70"/>
      <c r="Z34" s="70"/>
      <c r="AA34" s="70"/>
      <c r="AB34" s="70"/>
    </row>
    <row r="35" spans="1:28" x14ac:dyDescent="0.25">
      <c r="A35" s="2">
        <v>1</v>
      </c>
      <c r="B35" s="2">
        <v>1</v>
      </c>
      <c r="C35" s="2">
        <v>1</v>
      </c>
      <c r="D35" s="2">
        <v>1</v>
      </c>
      <c r="E35" s="2">
        <v>-1</v>
      </c>
      <c r="F35" s="2" t="s">
        <v>247</v>
      </c>
      <c r="G35" s="2">
        <v>61</v>
      </c>
      <c r="H35" s="59"/>
      <c r="I35" s="2">
        <v>1</v>
      </c>
      <c r="J35" s="2">
        <v>1</v>
      </c>
      <c r="K35" s="2">
        <v>1</v>
      </c>
      <c r="L35" s="2">
        <v>1</v>
      </c>
      <c r="M35" s="2">
        <v>-1</v>
      </c>
      <c r="N35" s="2">
        <f t="shared" si="0"/>
        <v>1</v>
      </c>
      <c r="O35" s="2">
        <f t="shared" si="1"/>
        <v>1</v>
      </c>
      <c r="P35" s="2">
        <f t="shared" si="2"/>
        <v>1</v>
      </c>
      <c r="Q35" s="2">
        <f t="shared" si="3"/>
        <v>-1</v>
      </c>
      <c r="R35" s="2">
        <f t="shared" si="4"/>
        <v>1</v>
      </c>
      <c r="S35" s="2">
        <f t="shared" si="5"/>
        <v>1</v>
      </c>
      <c r="T35" s="2">
        <f t="shared" si="6"/>
        <v>-1</v>
      </c>
      <c r="U35" s="2">
        <f t="shared" si="7"/>
        <v>1</v>
      </c>
      <c r="V35" s="2">
        <f t="shared" si="8"/>
        <v>-1</v>
      </c>
      <c r="W35" s="2">
        <f t="shared" si="9"/>
        <v>-1</v>
      </c>
      <c r="X35" s="70"/>
      <c r="Y35" s="70"/>
      <c r="Z35" s="70"/>
      <c r="AA35" s="70"/>
      <c r="AB35" s="70"/>
    </row>
    <row r="36" spans="1:28" x14ac:dyDescent="0.25">
      <c r="A36" s="2">
        <v>-1</v>
      </c>
      <c r="B36" s="2">
        <v>-1</v>
      </c>
      <c r="C36" s="2">
        <v>-1</v>
      </c>
      <c r="D36" s="2">
        <v>-1</v>
      </c>
      <c r="E36" s="2">
        <v>1</v>
      </c>
      <c r="F36" s="2" t="s">
        <v>240</v>
      </c>
      <c r="G36" s="2">
        <v>8</v>
      </c>
      <c r="H36" s="59">
        <v>18</v>
      </c>
      <c r="I36" s="2">
        <v>-1</v>
      </c>
      <c r="J36" s="2">
        <v>-1</v>
      </c>
      <c r="K36" s="2">
        <v>-1</v>
      </c>
      <c r="L36" s="2">
        <v>-1</v>
      </c>
      <c r="M36" s="2">
        <v>1</v>
      </c>
      <c r="N36" s="2">
        <f t="shared" si="0"/>
        <v>1</v>
      </c>
      <c r="O36" s="2">
        <f t="shared" si="1"/>
        <v>1</v>
      </c>
      <c r="P36" s="2">
        <f t="shared" si="2"/>
        <v>1</v>
      </c>
      <c r="Q36" s="2">
        <f t="shared" si="3"/>
        <v>-1</v>
      </c>
      <c r="R36" s="2">
        <f t="shared" si="4"/>
        <v>1</v>
      </c>
      <c r="S36" s="2">
        <f t="shared" si="5"/>
        <v>1</v>
      </c>
      <c r="T36" s="2">
        <f t="shared" si="6"/>
        <v>-1</v>
      </c>
      <c r="U36" s="2">
        <f t="shared" si="7"/>
        <v>1</v>
      </c>
      <c r="V36" s="2">
        <f t="shared" si="8"/>
        <v>-1</v>
      </c>
      <c r="W36" s="2">
        <f t="shared" si="9"/>
        <v>-1</v>
      </c>
      <c r="X36" s="70"/>
      <c r="Y36" s="70"/>
      <c r="Z36" s="70"/>
      <c r="AA36" s="70"/>
      <c r="AB36" s="70"/>
    </row>
    <row r="37" spans="1:28" x14ac:dyDescent="0.25">
      <c r="A37" s="2">
        <v>1</v>
      </c>
      <c r="B37" s="2">
        <v>-1</v>
      </c>
      <c r="C37" s="2">
        <v>-1</v>
      </c>
      <c r="D37" s="2">
        <v>-1</v>
      </c>
      <c r="E37" s="2">
        <v>1</v>
      </c>
      <c r="F37" s="2" t="s">
        <v>248</v>
      </c>
      <c r="G37" s="2">
        <v>12</v>
      </c>
      <c r="I37" s="2">
        <v>1</v>
      </c>
      <c r="J37" s="2">
        <v>-1</v>
      </c>
      <c r="K37" s="2">
        <v>-1</v>
      </c>
      <c r="L37" s="2">
        <v>-1</v>
      </c>
      <c r="M37" s="2">
        <v>1</v>
      </c>
      <c r="N37" s="2">
        <f t="shared" si="0"/>
        <v>-1</v>
      </c>
      <c r="O37" s="2">
        <f t="shared" si="1"/>
        <v>-1</v>
      </c>
      <c r="P37" s="2">
        <f t="shared" si="2"/>
        <v>-1</v>
      </c>
      <c r="Q37" s="2">
        <f t="shared" si="3"/>
        <v>1</v>
      </c>
      <c r="R37" s="2">
        <f t="shared" si="4"/>
        <v>1</v>
      </c>
      <c r="S37" s="2">
        <f t="shared" si="5"/>
        <v>1</v>
      </c>
      <c r="T37" s="2">
        <f t="shared" si="6"/>
        <v>-1</v>
      </c>
      <c r="U37" s="2">
        <f t="shared" si="7"/>
        <v>1</v>
      </c>
      <c r="V37" s="2">
        <f t="shared" si="8"/>
        <v>-1</v>
      </c>
      <c r="W37" s="2">
        <f t="shared" si="9"/>
        <v>-1</v>
      </c>
      <c r="X37" s="70"/>
      <c r="Y37" s="70"/>
      <c r="Z37" s="70"/>
      <c r="AA37" s="70"/>
      <c r="AB37" s="70"/>
    </row>
    <row r="38" spans="1:28" x14ac:dyDescent="0.25">
      <c r="A38" s="2">
        <v>-1</v>
      </c>
      <c r="B38" s="2">
        <v>1</v>
      </c>
      <c r="C38" s="2">
        <v>-1</v>
      </c>
      <c r="D38" s="2">
        <v>-1</v>
      </c>
      <c r="E38" s="2">
        <v>1</v>
      </c>
      <c r="F38" s="2" t="s">
        <v>249</v>
      </c>
      <c r="G38" s="2">
        <v>35</v>
      </c>
      <c r="I38" s="2">
        <v>-1</v>
      </c>
      <c r="J38" s="2">
        <v>1</v>
      </c>
      <c r="K38" s="2">
        <v>-1</v>
      </c>
      <c r="L38" s="2">
        <v>-1</v>
      </c>
      <c r="M38" s="2">
        <v>1</v>
      </c>
      <c r="N38" s="2">
        <f t="shared" si="0"/>
        <v>-1</v>
      </c>
      <c r="O38" s="2">
        <f t="shared" si="1"/>
        <v>1</v>
      </c>
      <c r="P38" s="2">
        <f t="shared" si="2"/>
        <v>1</v>
      </c>
      <c r="Q38" s="2">
        <f t="shared" si="3"/>
        <v>-1</v>
      </c>
      <c r="R38" s="2">
        <f t="shared" si="4"/>
        <v>-1</v>
      </c>
      <c r="S38" s="2">
        <f t="shared" si="5"/>
        <v>-1</v>
      </c>
      <c r="T38" s="2">
        <f t="shared" si="6"/>
        <v>1</v>
      </c>
      <c r="U38" s="2">
        <f t="shared" si="7"/>
        <v>1</v>
      </c>
      <c r="V38" s="2">
        <f t="shared" si="8"/>
        <v>-1</v>
      </c>
      <c r="W38" s="2">
        <f t="shared" si="9"/>
        <v>-1</v>
      </c>
      <c r="X38" s="70"/>
      <c r="Y38" s="70"/>
      <c r="Z38" s="70"/>
      <c r="AA38" s="70"/>
      <c r="AB38" s="70"/>
    </row>
    <row r="39" spans="1:28" x14ac:dyDescent="0.25">
      <c r="A39" s="2">
        <v>1</v>
      </c>
      <c r="B39" s="2">
        <v>1</v>
      </c>
      <c r="C39" s="2">
        <v>-1</v>
      </c>
      <c r="D39" s="2">
        <v>-1</v>
      </c>
      <c r="E39" s="2">
        <v>1</v>
      </c>
      <c r="F39" s="2" t="s">
        <v>250</v>
      </c>
      <c r="G39" s="2">
        <v>52</v>
      </c>
      <c r="I39" s="2">
        <v>1</v>
      </c>
      <c r="J39" s="2">
        <v>1</v>
      </c>
      <c r="K39" s="2">
        <v>-1</v>
      </c>
      <c r="L39" s="2">
        <v>-1</v>
      </c>
      <c r="M39" s="2">
        <v>1</v>
      </c>
      <c r="N39" s="2">
        <f t="shared" si="0"/>
        <v>1</v>
      </c>
      <c r="O39" s="2">
        <f t="shared" si="1"/>
        <v>-1</v>
      </c>
      <c r="P39" s="2">
        <f t="shared" si="2"/>
        <v>-1</v>
      </c>
      <c r="Q39" s="2">
        <f t="shared" si="3"/>
        <v>1</v>
      </c>
      <c r="R39" s="2">
        <f t="shared" si="4"/>
        <v>-1</v>
      </c>
      <c r="S39" s="2">
        <f t="shared" si="5"/>
        <v>-1</v>
      </c>
      <c r="T39" s="2">
        <f t="shared" si="6"/>
        <v>1</v>
      </c>
      <c r="U39" s="2">
        <f t="shared" si="7"/>
        <v>1</v>
      </c>
      <c r="V39" s="2">
        <f t="shared" si="8"/>
        <v>-1</v>
      </c>
      <c r="W39" s="2">
        <f t="shared" si="9"/>
        <v>-1</v>
      </c>
      <c r="X39" s="70"/>
      <c r="Y39" s="70"/>
      <c r="Z39" s="70"/>
      <c r="AA39" s="70"/>
      <c r="AB39" s="70"/>
    </row>
    <row r="40" spans="1:28" x14ac:dyDescent="0.25">
      <c r="A40" s="2">
        <v>-1</v>
      </c>
      <c r="B40" s="2">
        <v>-1</v>
      </c>
      <c r="C40" s="2">
        <v>1</v>
      </c>
      <c r="D40" s="2">
        <v>-1</v>
      </c>
      <c r="E40" s="2">
        <v>1</v>
      </c>
      <c r="F40" s="2" t="s">
        <v>251</v>
      </c>
      <c r="G40" s="2">
        <v>15</v>
      </c>
      <c r="I40" s="2">
        <v>-1</v>
      </c>
      <c r="J40" s="2">
        <v>-1</v>
      </c>
      <c r="K40" s="2">
        <v>1</v>
      </c>
      <c r="L40" s="2">
        <v>-1</v>
      </c>
      <c r="M40" s="2">
        <v>1</v>
      </c>
      <c r="N40" s="2">
        <f t="shared" si="0"/>
        <v>1</v>
      </c>
      <c r="O40" s="2">
        <f t="shared" si="1"/>
        <v>-1</v>
      </c>
      <c r="P40" s="2">
        <f t="shared" si="2"/>
        <v>1</v>
      </c>
      <c r="Q40" s="2">
        <f t="shared" si="3"/>
        <v>-1</v>
      </c>
      <c r="R40" s="2">
        <f t="shared" si="4"/>
        <v>-1</v>
      </c>
      <c r="S40" s="2">
        <f t="shared" si="5"/>
        <v>1</v>
      </c>
      <c r="T40" s="2">
        <f t="shared" si="6"/>
        <v>-1</v>
      </c>
      <c r="U40" s="2">
        <f t="shared" si="7"/>
        <v>-1</v>
      </c>
      <c r="V40" s="2">
        <f t="shared" si="8"/>
        <v>1</v>
      </c>
      <c r="W40" s="2">
        <f t="shared" si="9"/>
        <v>-1</v>
      </c>
      <c r="X40" s="70"/>
      <c r="Y40" s="70"/>
      <c r="Z40" s="70"/>
      <c r="AA40" s="70"/>
      <c r="AB40" s="70"/>
    </row>
    <row r="41" spans="1:28" x14ac:dyDescent="0.25">
      <c r="A41" s="2">
        <v>1</v>
      </c>
      <c r="B41" s="2">
        <v>-1</v>
      </c>
      <c r="C41" s="2">
        <v>1</v>
      </c>
      <c r="D41" s="2">
        <v>-1</v>
      </c>
      <c r="E41" s="2">
        <v>1</v>
      </c>
      <c r="F41" s="2" t="s">
        <v>252</v>
      </c>
      <c r="G41" s="2">
        <v>22</v>
      </c>
      <c r="I41" s="2">
        <v>1</v>
      </c>
      <c r="J41" s="2">
        <v>-1</v>
      </c>
      <c r="K41" s="2">
        <v>1</v>
      </c>
      <c r="L41" s="2">
        <v>-1</v>
      </c>
      <c r="M41" s="2">
        <v>1</v>
      </c>
      <c r="N41" s="2">
        <f t="shared" si="0"/>
        <v>-1</v>
      </c>
      <c r="O41" s="2">
        <f t="shared" si="1"/>
        <v>1</v>
      </c>
      <c r="P41" s="2">
        <f t="shared" si="2"/>
        <v>-1</v>
      </c>
      <c r="Q41" s="2">
        <f t="shared" si="3"/>
        <v>1</v>
      </c>
      <c r="R41" s="2">
        <f t="shared" si="4"/>
        <v>-1</v>
      </c>
      <c r="S41" s="2">
        <f t="shared" si="5"/>
        <v>1</v>
      </c>
      <c r="T41" s="2">
        <f t="shared" si="6"/>
        <v>-1</v>
      </c>
      <c r="U41" s="2">
        <f t="shared" si="7"/>
        <v>-1</v>
      </c>
      <c r="V41" s="2">
        <f t="shared" si="8"/>
        <v>1</v>
      </c>
      <c r="W41" s="2">
        <f t="shared" si="9"/>
        <v>-1</v>
      </c>
      <c r="X41" s="70"/>
      <c r="Y41" s="70"/>
      <c r="Z41" s="70"/>
      <c r="AA41" s="70"/>
      <c r="AB41" s="70"/>
    </row>
    <row r="42" spans="1:28" x14ac:dyDescent="0.25">
      <c r="A42" s="2">
        <v>-1</v>
      </c>
      <c r="B42" s="2">
        <v>1</v>
      </c>
      <c r="C42" s="2">
        <v>1</v>
      </c>
      <c r="D42" s="2">
        <v>-1</v>
      </c>
      <c r="E42" s="2">
        <v>1</v>
      </c>
      <c r="F42" s="2" t="s">
        <v>253</v>
      </c>
      <c r="G42" s="2">
        <v>45</v>
      </c>
      <c r="I42" s="2">
        <v>-1</v>
      </c>
      <c r="J42" s="2">
        <v>1</v>
      </c>
      <c r="K42" s="2">
        <v>1</v>
      </c>
      <c r="L42" s="2">
        <v>-1</v>
      </c>
      <c r="M42" s="2">
        <v>1</v>
      </c>
      <c r="N42" s="2">
        <f>I42*J42</f>
        <v>-1</v>
      </c>
      <c r="O42" s="2">
        <f t="shared" si="1"/>
        <v>-1</v>
      </c>
      <c r="P42" s="2">
        <f t="shared" si="2"/>
        <v>1</v>
      </c>
      <c r="Q42" s="2">
        <f t="shared" si="3"/>
        <v>-1</v>
      </c>
      <c r="R42" s="2">
        <f t="shared" si="4"/>
        <v>1</v>
      </c>
      <c r="S42" s="2">
        <f t="shared" si="5"/>
        <v>-1</v>
      </c>
      <c r="T42" s="2">
        <f t="shared" si="6"/>
        <v>1</v>
      </c>
      <c r="U42" s="2">
        <f t="shared" si="7"/>
        <v>-1</v>
      </c>
      <c r="V42" s="2">
        <f t="shared" si="8"/>
        <v>1</v>
      </c>
      <c r="W42" s="2">
        <f t="shared" si="9"/>
        <v>-1</v>
      </c>
      <c r="X42" s="70"/>
      <c r="Y42" s="70"/>
      <c r="Z42" s="70"/>
      <c r="AA42" s="70"/>
      <c r="AB42" s="70"/>
    </row>
    <row r="43" spans="1:28" x14ac:dyDescent="0.25">
      <c r="A43" s="2">
        <v>1</v>
      </c>
      <c r="B43" s="2">
        <v>1</v>
      </c>
      <c r="C43" s="2">
        <v>1</v>
      </c>
      <c r="D43" s="2">
        <v>-1</v>
      </c>
      <c r="E43" s="2">
        <v>1</v>
      </c>
      <c r="F43" s="2" t="s">
        <v>254</v>
      </c>
      <c r="G43" s="2">
        <v>65</v>
      </c>
      <c r="I43" s="2">
        <v>1</v>
      </c>
      <c r="J43" s="2">
        <v>1</v>
      </c>
      <c r="K43" s="2">
        <v>1</v>
      </c>
      <c r="L43" s="2">
        <v>-1</v>
      </c>
      <c r="M43" s="2">
        <v>1</v>
      </c>
      <c r="N43" s="2">
        <f t="shared" si="0"/>
        <v>1</v>
      </c>
      <c r="O43" s="2">
        <f t="shared" si="1"/>
        <v>1</v>
      </c>
      <c r="P43" s="2">
        <f t="shared" si="2"/>
        <v>-1</v>
      </c>
      <c r="Q43" s="2">
        <f t="shared" si="3"/>
        <v>1</v>
      </c>
      <c r="R43" s="2">
        <f t="shared" si="4"/>
        <v>1</v>
      </c>
      <c r="S43" s="2">
        <f t="shared" si="5"/>
        <v>-1</v>
      </c>
      <c r="T43" s="2">
        <f t="shared" si="6"/>
        <v>1</v>
      </c>
      <c r="U43" s="2">
        <f t="shared" si="7"/>
        <v>-1</v>
      </c>
      <c r="V43" s="2">
        <f t="shared" si="8"/>
        <v>1</v>
      </c>
      <c r="W43" s="2">
        <f t="shared" si="9"/>
        <v>-1</v>
      </c>
      <c r="X43" s="70"/>
      <c r="Y43" s="70"/>
      <c r="Z43" s="70"/>
      <c r="AA43" s="70"/>
      <c r="AB43" s="70"/>
    </row>
    <row r="44" spans="1:28" x14ac:dyDescent="0.25">
      <c r="A44" s="2">
        <v>-1</v>
      </c>
      <c r="B44" s="2">
        <v>-1</v>
      </c>
      <c r="C44" s="2">
        <v>-1</v>
      </c>
      <c r="D44" s="2">
        <v>1</v>
      </c>
      <c r="E44" s="2">
        <v>1</v>
      </c>
      <c r="F44" s="2" t="s">
        <v>255</v>
      </c>
      <c r="G44" s="2">
        <v>6</v>
      </c>
      <c r="I44" s="2">
        <v>-1</v>
      </c>
      <c r="J44" s="2">
        <v>-1</v>
      </c>
      <c r="K44" s="2">
        <v>-1</v>
      </c>
      <c r="L44" s="2">
        <v>1</v>
      </c>
      <c r="M44" s="2">
        <v>1</v>
      </c>
      <c r="N44" s="2">
        <f t="shared" si="0"/>
        <v>1</v>
      </c>
      <c r="O44" s="2">
        <f t="shared" si="1"/>
        <v>1</v>
      </c>
      <c r="P44" s="2">
        <f t="shared" si="2"/>
        <v>-1</v>
      </c>
      <c r="Q44" s="2">
        <f t="shared" si="3"/>
        <v>-1</v>
      </c>
      <c r="R44" s="2">
        <f t="shared" si="4"/>
        <v>1</v>
      </c>
      <c r="S44" s="2">
        <f t="shared" si="5"/>
        <v>-1</v>
      </c>
      <c r="T44" s="2">
        <f t="shared" si="6"/>
        <v>-1</v>
      </c>
      <c r="U44" s="2">
        <f t="shared" si="7"/>
        <v>-1</v>
      </c>
      <c r="V44" s="2">
        <f t="shared" si="8"/>
        <v>-1</v>
      </c>
      <c r="W44" s="2">
        <f t="shared" si="9"/>
        <v>1</v>
      </c>
      <c r="X44" s="70"/>
      <c r="Y44" s="70"/>
      <c r="Z44" s="70"/>
      <c r="AA44" s="70"/>
      <c r="AB44" s="70"/>
    </row>
    <row r="45" spans="1:28" x14ac:dyDescent="0.25">
      <c r="A45" s="2">
        <v>1</v>
      </c>
      <c r="B45" s="2">
        <v>-1</v>
      </c>
      <c r="C45" s="2">
        <v>-1</v>
      </c>
      <c r="D45" s="2">
        <v>1</v>
      </c>
      <c r="E45" s="2">
        <v>1</v>
      </c>
      <c r="F45" s="2" t="s">
        <v>256</v>
      </c>
      <c r="G45" s="2">
        <v>10</v>
      </c>
      <c r="I45" s="2">
        <v>1</v>
      </c>
      <c r="J45" s="2">
        <v>-1</v>
      </c>
      <c r="K45" s="2">
        <v>-1</v>
      </c>
      <c r="L45" s="2">
        <v>1</v>
      </c>
      <c r="M45" s="2">
        <v>1</v>
      </c>
      <c r="N45" s="2">
        <f t="shared" si="0"/>
        <v>-1</v>
      </c>
      <c r="O45" s="2">
        <f t="shared" si="1"/>
        <v>-1</v>
      </c>
      <c r="P45" s="2">
        <f t="shared" si="2"/>
        <v>1</v>
      </c>
      <c r="Q45" s="2">
        <f t="shared" si="3"/>
        <v>1</v>
      </c>
      <c r="R45" s="2">
        <f t="shared" si="4"/>
        <v>1</v>
      </c>
      <c r="S45" s="2">
        <f t="shared" si="5"/>
        <v>-1</v>
      </c>
      <c r="T45" s="2">
        <f t="shared" si="6"/>
        <v>-1</v>
      </c>
      <c r="U45" s="2">
        <f t="shared" si="7"/>
        <v>-1</v>
      </c>
      <c r="V45" s="2">
        <f t="shared" si="8"/>
        <v>-1</v>
      </c>
      <c r="W45" s="2">
        <f t="shared" si="9"/>
        <v>1</v>
      </c>
      <c r="X45" s="70"/>
      <c r="Y45" s="70"/>
      <c r="Z45" s="70"/>
      <c r="AA45" s="70"/>
      <c r="AB45" s="70"/>
    </row>
    <row r="46" spans="1:28" x14ac:dyDescent="0.25">
      <c r="A46" s="2">
        <v>-1</v>
      </c>
      <c r="B46" s="2">
        <v>1</v>
      </c>
      <c r="C46" s="2">
        <v>-1</v>
      </c>
      <c r="D46" s="2">
        <v>1</v>
      </c>
      <c r="E46" s="2">
        <v>1</v>
      </c>
      <c r="F46" s="2" t="s">
        <v>257</v>
      </c>
      <c r="G46" s="2">
        <v>30</v>
      </c>
      <c r="I46" s="2">
        <v>-1</v>
      </c>
      <c r="J46" s="2">
        <v>1</v>
      </c>
      <c r="K46" s="2">
        <v>-1</v>
      </c>
      <c r="L46" s="2">
        <v>1</v>
      </c>
      <c r="M46" s="2">
        <v>1</v>
      </c>
      <c r="N46" s="2">
        <f t="shared" si="0"/>
        <v>-1</v>
      </c>
      <c r="O46" s="2">
        <f t="shared" si="1"/>
        <v>1</v>
      </c>
      <c r="P46" s="2">
        <f t="shared" si="2"/>
        <v>-1</v>
      </c>
      <c r="Q46" s="2">
        <f t="shared" si="3"/>
        <v>-1</v>
      </c>
      <c r="R46" s="2">
        <f t="shared" si="4"/>
        <v>-1</v>
      </c>
      <c r="S46" s="2">
        <f t="shared" si="5"/>
        <v>1</v>
      </c>
      <c r="T46" s="2">
        <f t="shared" si="6"/>
        <v>1</v>
      </c>
      <c r="U46" s="2">
        <f t="shared" si="7"/>
        <v>-1</v>
      </c>
      <c r="V46" s="2">
        <f t="shared" si="8"/>
        <v>-1</v>
      </c>
      <c r="W46" s="2">
        <f t="shared" si="9"/>
        <v>1</v>
      </c>
      <c r="X46" s="70"/>
      <c r="Y46" s="70"/>
      <c r="Z46" s="70"/>
      <c r="AA46" s="70"/>
      <c r="AB46" s="70"/>
    </row>
    <row r="47" spans="1:28" x14ac:dyDescent="0.25">
      <c r="A47" s="2">
        <v>1</v>
      </c>
      <c r="B47" s="2">
        <v>1</v>
      </c>
      <c r="C47" s="2">
        <v>-1</v>
      </c>
      <c r="D47" s="2">
        <v>1</v>
      </c>
      <c r="E47" s="2">
        <v>1</v>
      </c>
      <c r="F47" s="2" t="s">
        <v>258</v>
      </c>
      <c r="G47" s="2">
        <v>53</v>
      </c>
      <c r="I47" s="2">
        <v>1</v>
      </c>
      <c r="J47" s="2">
        <v>1</v>
      </c>
      <c r="K47" s="2">
        <v>-1</v>
      </c>
      <c r="L47" s="2">
        <v>1</v>
      </c>
      <c r="M47" s="2">
        <v>1</v>
      </c>
      <c r="N47" s="2">
        <f t="shared" si="0"/>
        <v>1</v>
      </c>
      <c r="O47" s="2">
        <f t="shared" si="1"/>
        <v>-1</v>
      </c>
      <c r="P47" s="2">
        <f t="shared" si="2"/>
        <v>1</v>
      </c>
      <c r="Q47" s="2">
        <f t="shared" si="3"/>
        <v>1</v>
      </c>
      <c r="R47" s="2">
        <f t="shared" si="4"/>
        <v>-1</v>
      </c>
      <c r="S47" s="2">
        <f t="shared" si="5"/>
        <v>1</v>
      </c>
      <c r="T47" s="2">
        <f t="shared" si="6"/>
        <v>1</v>
      </c>
      <c r="U47" s="2">
        <f t="shared" si="7"/>
        <v>-1</v>
      </c>
      <c r="V47" s="2">
        <f t="shared" si="8"/>
        <v>-1</v>
      </c>
      <c r="W47" s="2">
        <f t="shared" si="9"/>
        <v>1</v>
      </c>
      <c r="X47" s="70"/>
      <c r="Y47" s="70"/>
      <c r="Z47" s="70"/>
      <c r="AA47" s="70"/>
      <c r="AB47" s="70"/>
    </row>
    <row r="48" spans="1:28" x14ac:dyDescent="0.25">
      <c r="A48" s="2">
        <v>-1</v>
      </c>
      <c r="B48" s="2">
        <v>-1</v>
      </c>
      <c r="C48" s="2">
        <v>1</v>
      </c>
      <c r="D48" s="2">
        <v>1</v>
      </c>
      <c r="E48" s="2">
        <v>1</v>
      </c>
      <c r="F48" s="2" t="s">
        <v>259</v>
      </c>
      <c r="G48" s="2">
        <v>15</v>
      </c>
      <c r="I48" s="2">
        <v>-1</v>
      </c>
      <c r="J48" s="2">
        <v>-1</v>
      </c>
      <c r="K48" s="2">
        <v>1</v>
      </c>
      <c r="L48" s="2">
        <v>1</v>
      </c>
      <c r="M48" s="2">
        <v>1</v>
      </c>
      <c r="N48" s="2">
        <f t="shared" si="0"/>
        <v>1</v>
      </c>
      <c r="O48" s="2">
        <f t="shared" si="1"/>
        <v>-1</v>
      </c>
      <c r="P48" s="2">
        <f t="shared" si="2"/>
        <v>-1</v>
      </c>
      <c r="Q48" s="2">
        <f t="shared" si="3"/>
        <v>-1</v>
      </c>
      <c r="R48" s="2">
        <f t="shared" si="4"/>
        <v>-1</v>
      </c>
      <c r="S48" s="2">
        <f t="shared" si="5"/>
        <v>-1</v>
      </c>
      <c r="T48" s="2">
        <f t="shared" si="6"/>
        <v>-1</v>
      </c>
      <c r="U48" s="2">
        <f t="shared" si="7"/>
        <v>1</v>
      </c>
      <c r="V48" s="2">
        <f t="shared" si="8"/>
        <v>1</v>
      </c>
      <c r="W48" s="2">
        <f t="shared" si="9"/>
        <v>1</v>
      </c>
      <c r="X48" s="70"/>
      <c r="Y48" s="70"/>
      <c r="Z48" s="70"/>
      <c r="AA48" s="70"/>
      <c r="AB48" s="70"/>
    </row>
    <row r="49" spans="1:32" x14ac:dyDescent="0.25">
      <c r="A49" s="2">
        <v>1</v>
      </c>
      <c r="B49" s="2">
        <v>-1</v>
      </c>
      <c r="C49" s="2">
        <v>1</v>
      </c>
      <c r="D49" s="2">
        <v>1</v>
      </c>
      <c r="E49" s="2">
        <v>1</v>
      </c>
      <c r="F49" s="2" t="s">
        <v>260</v>
      </c>
      <c r="G49" s="2">
        <v>20</v>
      </c>
      <c r="I49" s="2">
        <v>1</v>
      </c>
      <c r="J49" s="2">
        <v>-1</v>
      </c>
      <c r="K49" s="2">
        <v>1</v>
      </c>
      <c r="L49" s="2">
        <v>1</v>
      </c>
      <c r="M49" s="2">
        <v>1</v>
      </c>
      <c r="N49" s="2">
        <f t="shared" si="0"/>
        <v>-1</v>
      </c>
      <c r="O49" s="2">
        <f t="shared" si="1"/>
        <v>1</v>
      </c>
      <c r="P49" s="2">
        <f t="shared" si="2"/>
        <v>1</v>
      </c>
      <c r="Q49" s="2">
        <f t="shared" si="3"/>
        <v>1</v>
      </c>
      <c r="R49" s="2">
        <f t="shared" si="4"/>
        <v>-1</v>
      </c>
      <c r="S49" s="2">
        <f t="shared" si="5"/>
        <v>-1</v>
      </c>
      <c r="T49" s="2">
        <f t="shared" si="6"/>
        <v>-1</v>
      </c>
      <c r="U49" s="2">
        <f t="shared" si="7"/>
        <v>1</v>
      </c>
      <c r="V49" s="2">
        <f t="shared" si="8"/>
        <v>1</v>
      </c>
      <c r="W49" s="2">
        <f t="shared" si="9"/>
        <v>1</v>
      </c>
      <c r="X49" s="70"/>
      <c r="Y49" s="70"/>
      <c r="Z49" s="70"/>
      <c r="AA49" s="70"/>
      <c r="AB49" s="70"/>
    </row>
    <row r="50" spans="1:32" x14ac:dyDescent="0.25">
      <c r="A50" s="2">
        <v>-1</v>
      </c>
      <c r="B50" s="2">
        <v>1</v>
      </c>
      <c r="C50" s="2">
        <v>1</v>
      </c>
      <c r="D50" s="2">
        <v>1</v>
      </c>
      <c r="E50" s="2">
        <v>1</v>
      </c>
      <c r="F50" s="2" t="s">
        <v>261</v>
      </c>
      <c r="G50" s="2">
        <v>41</v>
      </c>
      <c r="I50" s="2">
        <v>-1</v>
      </c>
      <c r="J50" s="2">
        <v>1</v>
      </c>
      <c r="K50" s="2">
        <v>1</v>
      </c>
      <c r="L50" s="2">
        <v>1</v>
      </c>
      <c r="M50" s="2">
        <v>1</v>
      </c>
      <c r="N50" s="2">
        <f t="shared" si="0"/>
        <v>-1</v>
      </c>
      <c r="O50" s="2">
        <f t="shared" si="1"/>
        <v>-1</v>
      </c>
      <c r="P50" s="2">
        <f t="shared" si="2"/>
        <v>-1</v>
      </c>
      <c r="Q50" s="2">
        <f t="shared" si="3"/>
        <v>-1</v>
      </c>
      <c r="R50" s="2">
        <f t="shared" si="4"/>
        <v>1</v>
      </c>
      <c r="S50" s="2">
        <f t="shared" si="5"/>
        <v>1</v>
      </c>
      <c r="T50" s="2">
        <f t="shared" si="6"/>
        <v>1</v>
      </c>
      <c r="U50" s="2">
        <f t="shared" si="7"/>
        <v>1</v>
      </c>
      <c r="V50" s="2">
        <f t="shared" si="8"/>
        <v>1</v>
      </c>
      <c r="W50" s="2">
        <f t="shared" si="9"/>
        <v>1</v>
      </c>
      <c r="X50" s="70"/>
      <c r="Y50" s="70"/>
      <c r="Z50" s="70"/>
      <c r="AA50" s="70"/>
      <c r="AB50" s="70"/>
    </row>
    <row r="51" spans="1:32" x14ac:dyDescent="0.2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 t="s">
        <v>262</v>
      </c>
      <c r="G51" s="2">
        <v>63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f t="shared" si="0"/>
        <v>1</v>
      </c>
      <c r="O51" s="2">
        <f t="shared" si="1"/>
        <v>1</v>
      </c>
      <c r="P51" s="2">
        <f t="shared" si="2"/>
        <v>1</v>
      </c>
      <c r="Q51" s="2">
        <f t="shared" si="3"/>
        <v>1</v>
      </c>
      <c r="R51" s="2">
        <f t="shared" si="4"/>
        <v>1</v>
      </c>
      <c r="S51" s="2">
        <f>J51*L51</f>
        <v>1</v>
      </c>
      <c r="T51" s="2">
        <f t="shared" si="6"/>
        <v>1</v>
      </c>
      <c r="U51" s="2">
        <f t="shared" si="7"/>
        <v>1</v>
      </c>
      <c r="V51" s="2">
        <f t="shared" si="8"/>
        <v>1</v>
      </c>
      <c r="W51" s="2">
        <f t="shared" si="9"/>
        <v>1</v>
      </c>
      <c r="X51" s="70"/>
      <c r="Y51" s="70"/>
      <c r="Z51" s="70"/>
      <c r="AA51" s="70"/>
      <c r="AB51" s="70"/>
    </row>
    <row r="52" spans="1:32" x14ac:dyDescent="0.25">
      <c r="F52" s="89" t="s">
        <v>157</v>
      </c>
      <c r="G52">
        <f>SUM(G20:G51)</f>
        <v>977</v>
      </c>
      <c r="T52" s="7"/>
    </row>
    <row r="53" spans="1:32" x14ac:dyDescent="0.25">
      <c r="F53" s="89" t="s">
        <v>171</v>
      </c>
      <c r="G53">
        <f>AVERAGE(G20:G51)</f>
        <v>30.53125</v>
      </c>
    </row>
    <row r="54" spans="1:32" x14ac:dyDescent="0.25">
      <c r="A54" s="126" t="s">
        <v>263</v>
      </c>
      <c r="B54" s="126"/>
      <c r="C54" s="126"/>
      <c r="D54" s="126"/>
      <c r="E54" s="126"/>
      <c r="F54" s="126" t="s">
        <v>271</v>
      </c>
      <c r="G54" s="126"/>
      <c r="H54" s="126"/>
      <c r="I54" s="126"/>
      <c r="J54" s="126"/>
      <c r="K54" s="126"/>
      <c r="L54" s="126"/>
      <c r="M54" s="126"/>
      <c r="N54" s="126"/>
      <c r="O54" s="126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5" t="s">
        <v>7</v>
      </c>
      <c r="B55" s="5" t="s">
        <v>8</v>
      </c>
      <c r="C55" s="5" t="s">
        <v>79</v>
      </c>
      <c r="D55" s="5" t="s">
        <v>237</v>
      </c>
      <c r="E55" s="82" t="s">
        <v>238</v>
      </c>
      <c r="F55" s="78" t="s">
        <v>9</v>
      </c>
      <c r="G55" s="10" t="s">
        <v>80</v>
      </c>
      <c r="H55" s="10" t="s">
        <v>264</v>
      </c>
      <c r="I55" s="10" t="s">
        <v>265</v>
      </c>
      <c r="J55" s="10" t="s">
        <v>81</v>
      </c>
      <c r="K55" s="10" t="s">
        <v>266</v>
      </c>
      <c r="L55" s="10" t="s">
        <v>267</v>
      </c>
      <c r="M55" s="10" t="s">
        <v>268</v>
      </c>
      <c r="N55" s="10" t="s">
        <v>269</v>
      </c>
      <c r="O55" s="10" t="s">
        <v>270</v>
      </c>
      <c r="Q55" s="76"/>
      <c r="R55" s="76"/>
      <c r="S55" s="76"/>
      <c r="T55" s="76"/>
      <c r="U55" s="76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"/>
    </row>
    <row r="56" spans="1:32" x14ac:dyDescent="0.25">
      <c r="A56" s="2">
        <f>$G20*I20</f>
        <v>-7</v>
      </c>
      <c r="B56" s="2">
        <f t="shared" ref="B56:O71" si="10">$G20*J20</f>
        <v>-7</v>
      </c>
      <c r="C56" s="2">
        <f t="shared" si="10"/>
        <v>-7</v>
      </c>
      <c r="D56" s="2">
        <f t="shared" si="10"/>
        <v>-7</v>
      </c>
      <c r="E56" s="83">
        <f t="shared" si="10"/>
        <v>-7</v>
      </c>
      <c r="F56" s="79">
        <f t="shared" si="10"/>
        <v>7</v>
      </c>
      <c r="G56" s="2">
        <f t="shared" si="10"/>
        <v>7</v>
      </c>
      <c r="H56" s="2">
        <f t="shared" si="10"/>
        <v>7</v>
      </c>
      <c r="I56" s="2">
        <f t="shared" si="10"/>
        <v>7</v>
      </c>
      <c r="J56" s="2">
        <f t="shared" si="10"/>
        <v>7</v>
      </c>
      <c r="K56" s="2">
        <f t="shared" si="10"/>
        <v>7</v>
      </c>
      <c r="L56" s="2">
        <f t="shared" si="10"/>
        <v>7</v>
      </c>
      <c r="M56" s="2">
        <f t="shared" si="10"/>
        <v>7</v>
      </c>
      <c r="N56" s="2">
        <f t="shared" si="10"/>
        <v>7</v>
      </c>
      <c r="O56" s="2">
        <f>$G20*W20</f>
        <v>7</v>
      </c>
    </row>
    <row r="57" spans="1:32" x14ac:dyDescent="0.25">
      <c r="A57" s="2">
        <f t="shared" ref="A57:A87" si="11">$G21*I21</f>
        <v>9</v>
      </c>
      <c r="B57" s="2">
        <f t="shared" si="10"/>
        <v>-9</v>
      </c>
      <c r="C57" s="2">
        <f t="shared" si="10"/>
        <v>-9</v>
      </c>
      <c r="D57" s="2">
        <f t="shared" si="10"/>
        <v>-9</v>
      </c>
      <c r="E57" s="83">
        <f t="shared" si="10"/>
        <v>-9</v>
      </c>
      <c r="F57" s="79">
        <f t="shared" si="10"/>
        <v>-9</v>
      </c>
      <c r="G57" s="2">
        <f t="shared" si="10"/>
        <v>-9</v>
      </c>
      <c r="H57" s="2">
        <f t="shared" si="10"/>
        <v>-9</v>
      </c>
      <c r="I57" s="2">
        <f t="shared" si="10"/>
        <v>-9</v>
      </c>
      <c r="J57" s="2">
        <f t="shared" si="10"/>
        <v>9</v>
      </c>
      <c r="K57" s="2">
        <f t="shared" si="10"/>
        <v>9</v>
      </c>
      <c r="L57" s="2">
        <f t="shared" si="10"/>
        <v>9</v>
      </c>
      <c r="M57" s="2">
        <f t="shared" si="10"/>
        <v>9</v>
      </c>
      <c r="N57" s="2">
        <f t="shared" si="10"/>
        <v>9</v>
      </c>
      <c r="O57" s="2">
        <f t="shared" si="10"/>
        <v>9</v>
      </c>
    </row>
    <row r="58" spans="1:32" x14ac:dyDescent="0.25">
      <c r="A58" s="2">
        <f t="shared" si="11"/>
        <v>-34</v>
      </c>
      <c r="B58" s="2">
        <f t="shared" si="10"/>
        <v>34</v>
      </c>
      <c r="C58" s="2">
        <f t="shared" si="10"/>
        <v>-34</v>
      </c>
      <c r="D58" s="2">
        <f t="shared" si="10"/>
        <v>-34</v>
      </c>
      <c r="E58" s="83">
        <f t="shared" si="10"/>
        <v>-34</v>
      </c>
      <c r="F58" s="79">
        <f t="shared" si="10"/>
        <v>-34</v>
      </c>
      <c r="G58" s="2">
        <f t="shared" si="10"/>
        <v>34</v>
      </c>
      <c r="H58" s="2">
        <f t="shared" si="10"/>
        <v>34</v>
      </c>
      <c r="I58" s="2">
        <f t="shared" si="10"/>
        <v>34</v>
      </c>
      <c r="J58" s="2">
        <f t="shared" si="10"/>
        <v>-34</v>
      </c>
      <c r="K58" s="2">
        <f t="shared" si="10"/>
        <v>-34</v>
      </c>
      <c r="L58" s="2">
        <f t="shared" si="10"/>
        <v>-34</v>
      </c>
      <c r="M58" s="2">
        <f t="shared" si="10"/>
        <v>34</v>
      </c>
      <c r="N58" s="2">
        <f t="shared" si="10"/>
        <v>34</v>
      </c>
      <c r="O58" s="2">
        <f t="shared" si="10"/>
        <v>34</v>
      </c>
      <c r="Q58" s="5" t="s">
        <v>8</v>
      </c>
      <c r="R58">
        <v>33.9375</v>
      </c>
    </row>
    <row r="59" spans="1:32" x14ac:dyDescent="0.25">
      <c r="A59" s="2">
        <f t="shared" si="11"/>
        <v>55</v>
      </c>
      <c r="B59" s="2">
        <f t="shared" si="10"/>
        <v>55</v>
      </c>
      <c r="C59" s="2">
        <f t="shared" si="10"/>
        <v>-55</v>
      </c>
      <c r="D59" s="2">
        <f t="shared" si="10"/>
        <v>-55</v>
      </c>
      <c r="E59" s="83">
        <f t="shared" si="10"/>
        <v>-55</v>
      </c>
      <c r="F59" s="79">
        <f t="shared" si="10"/>
        <v>55</v>
      </c>
      <c r="G59" s="2">
        <f t="shared" si="10"/>
        <v>-55</v>
      </c>
      <c r="H59" s="2">
        <f t="shared" si="10"/>
        <v>-55</v>
      </c>
      <c r="I59" s="2">
        <f t="shared" si="10"/>
        <v>-55</v>
      </c>
      <c r="J59" s="2">
        <f t="shared" si="10"/>
        <v>-55</v>
      </c>
      <c r="K59" s="2">
        <f t="shared" si="10"/>
        <v>-55</v>
      </c>
      <c r="L59" s="2">
        <f t="shared" si="10"/>
        <v>-55</v>
      </c>
      <c r="M59" s="2">
        <f t="shared" si="10"/>
        <v>55</v>
      </c>
      <c r="N59" s="2">
        <f t="shared" si="10"/>
        <v>55</v>
      </c>
      <c r="O59" s="2">
        <f t="shared" si="10"/>
        <v>55</v>
      </c>
      <c r="Q59" s="5" t="s">
        <v>7</v>
      </c>
      <c r="R59">
        <v>11.8125</v>
      </c>
    </row>
    <row r="60" spans="1:32" x14ac:dyDescent="0.25">
      <c r="A60" s="2">
        <f t="shared" si="11"/>
        <v>-16</v>
      </c>
      <c r="B60" s="2">
        <f t="shared" si="10"/>
        <v>-16</v>
      </c>
      <c r="C60" s="2">
        <f t="shared" si="10"/>
        <v>16</v>
      </c>
      <c r="D60" s="2">
        <f t="shared" si="10"/>
        <v>-16</v>
      </c>
      <c r="E60" s="83">
        <f t="shared" si="10"/>
        <v>-16</v>
      </c>
      <c r="F60" s="79">
        <f t="shared" si="10"/>
        <v>16</v>
      </c>
      <c r="G60" s="2">
        <f t="shared" si="10"/>
        <v>-16</v>
      </c>
      <c r="H60" s="2">
        <f t="shared" si="10"/>
        <v>16</v>
      </c>
      <c r="I60" s="2">
        <f t="shared" si="10"/>
        <v>16</v>
      </c>
      <c r="J60" s="2">
        <f t="shared" si="10"/>
        <v>-16</v>
      </c>
      <c r="K60" s="2">
        <f t="shared" si="10"/>
        <v>16</v>
      </c>
      <c r="L60" s="2">
        <f t="shared" si="10"/>
        <v>16</v>
      </c>
      <c r="M60" s="2">
        <f t="shared" si="10"/>
        <v>-16</v>
      </c>
      <c r="N60" s="2">
        <f t="shared" si="10"/>
        <v>-16</v>
      </c>
      <c r="O60" s="2">
        <f t="shared" si="10"/>
        <v>16</v>
      </c>
      <c r="Q60" s="5" t="s">
        <v>79</v>
      </c>
      <c r="R60">
        <v>9.6875</v>
      </c>
    </row>
    <row r="61" spans="1:32" x14ac:dyDescent="0.25">
      <c r="A61" s="2">
        <f t="shared" si="11"/>
        <v>20</v>
      </c>
      <c r="B61" s="2">
        <f t="shared" si="10"/>
        <v>-20</v>
      </c>
      <c r="C61" s="2">
        <f>$G25*K25</f>
        <v>20</v>
      </c>
      <c r="D61" s="2">
        <f t="shared" si="10"/>
        <v>-20</v>
      </c>
      <c r="E61" s="83">
        <f t="shared" si="10"/>
        <v>-20</v>
      </c>
      <c r="F61" s="79">
        <f t="shared" si="10"/>
        <v>-20</v>
      </c>
      <c r="G61" s="2">
        <f t="shared" si="10"/>
        <v>20</v>
      </c>
      <c r="H61" s="2">
        <f t="shared" si="10"/>
        <v>-20</v>
      </c>
      <c r="I61" s="2">
        <f t="shared" si="10"/>
        <v>-20</v>
      </c>
      <c r="J61" s="2">
        <f t="shared" si="10"/>
        <v>-20</v>
      </c>
      <c r="K61" s="2">
        <f t="shared" si="10"/>
        <v>20</v>
      </c>
      <c r="L61" s="2">
        <f t="shared" si="10"/>
        <v>20</v>
      </c>
      <c r="M61" s="2">
        <f t="shared" si="10"/>
        <v>-20</v>
      </c>
      <c r="N61" s="2">
        <f t="shared" si="10"/>
        <v>-20</v>
      </c>
      <c r="O61" s="2">
        <f t="shared" si="10"/>
        <v>20</v>
      </c>
      <c r="Q61" s="10" t="s">
        <v>9</v>
      </c>
      <c r="R61">
        <v>7.9375</v>
      </c>
    </row>
    <row r="62" spans="1:32" x14ac:dyDescent="0.25">
      <c r="A62" s="2">
        <f t="shared" si="11"/>
        <v>-40</v>
      </c>
      <c r="B62" s="2">
        <f t="shared" si="10"/>
        <v>40</v>
      </c>
      <c r="C62" s="2">
        <f t="shared" si="10"/>
        <v>40</v>
      </c>
      <c r="D62" s="2">
        <f t="shared" si="10"/>
        <v>-40</v>
      </c>
      <c r="E62" s="83">
        <f t="shared" si="10"/>
        <v>-40</v>
      </c>
      <c r="F62" s="79">
        <f t="shared" si="10"/>
        <v>-40</v>
      </c>
      <c r="G62" s="2">
        <f t="shared" si="10"/>
        <v>-40</v>
      </c>
      <c r="H62" s="2">
        <f t="shared" si="10"/>
        <v>40</v>
      </c>
      <c r="I62" s="2">
        <f t="shared" si="10"/>
        <v>40</v>
      </c>
      <c r="J62" s="2">
        <f t="shared" si="10"/>
        <v>40</v>
      </c>
      <c r="K62" s="2">
        <f t="shared" si="10"/>
        <v>-40</v>
      </c>
      <c r="L62" s="2">
        <f t="shared" si="10"/>
        <v>-40</v>
      </c>
      <c r="M62" s="2">
        <f t="shared" si="10"/>
        <v>-40</v>
      </c>
      <c r="N62" s="2">
        <f t="shared" si="10"/>
        <v>-40</v>
      </c>
      <c r="O62" s="2">
        <f t="shared" si="10"/>
        <v>40</v>
      </c>
      <c r="Q62" s="87" t="s">
        <v>270</v>
      </c>
      <c r="R62">
        <v>1.1875</v>
      </c>
    </row>
    <row r="63" spans="1:32" x14ac:dyDescent="0.25">
      <c r="A63" s="2">
        <f t="shared" si="11"/>
        <v>60</v>
      </c>
      <c r="B63" s="2">
        <f t="shared" si="10"/>
        <v>60</v>
      </c>
      <c r="C63" s="2">
        <f t="shared" si="10"/>
        <v>60</v>
      </c>
      <c r="D63" s="2">
        <f t="shared" si="10"/>
        <v>-60</v>
      </c>
      <c r="E63" s="83">
        <f t="shared" si="10"/>
        <v>-60</v>
      </c>
      <c r="F63" s="79">
        <f t="shared" si="10"/>
        <v>60</v>
      </c>
      <c r="G63" s="2">
        <f t="shared" si="10"/>
        <v>60</v>
      </c>
      <c r="H63" s="2">
        <f t="shared" si="10"/>
        <v>-60</v>
      </c>
      <c r="I63" s="2">
        <f t="shared" si="10"/>
        <v>-60</v>
      </c>
      <c r="J63" s="2">
        <f t="shared" si="10"/>
        <v>60</v>
      </c>
      <c r="K63" s="2">
        <f t="shared" si="10"/>
        <v>-60</v>
      </c>
      <c r="L63" s="2">
        <f t="shared" si="10"/>
        <v>-60</v>
      </c>
      <c r="M63" s="2">
        <f t="shared" si="10"/>
        <v>-60</v>
      </c>
      <c r="N63" s="2">
        <f t="shared" si="10"/>
        <v>-60</v>
      </c>
      <c r="O63" s="2">
        <f t="shared" si="10"/>
        <v>60</v>
      </c>
      <c r="Q63" s="78" t="s">
        <v>265</v>
      </c>
      <c r="R63">
        <v>0.9375</v>
      </c>
    </row>
    <row r="64" spans="1:32" x14ac:dyDescent="0.25">
      <c r="A64" s="2">
        <f t="shared" si="11"/>
        <v>-8</v>
      </c>
      <c r="B64" s="2">
        <f t="shared" si="10"/>
        <v>-8</v>
      </c>
      <c r="C64" s="2">
        <f t="shared" si="10"/>
        <v>-8</v>
      </c>
      <c r="D64" s="2">
        <f t="shared" si="10"/>
        <v>8</v>
      </c>
      <c r="E64" s="83">
        <f t="shared" si="10"/>
        <v>-8</v>
      </c>
      <c r="F64" s="79">
        <f t="shared" si="10"/>
        <v>8</v>
      </c>
      <c r="G64" s="2">
        <f t="shared" si="10"/>
        <v>8</v>
      </c>
      <c r="H64" s="2">
        <f t="shared" si="10"/>
        <v>-8</v>
      </c>
      <c r="I64" s="2">
        <f t="shared" si="10"/>
        <v>8</v>
      </c>
      <c r="J64" s="2">
        <f t="shared" si="10"/>
        <v>8</v>
      </c>
      <c r="K64" s="2">
        <f t="shared" si="10"/>
        <v>-8</v>
      </c>
      <c r="L64" s="2">
        <f t="shared" si="10"/>
        <v>8</v>
      </c>
      <c r="M64" s="2">
        <f t="shared" si="10"/>
        <v>-8</v>
      </c>
      <c r="N64" s="2">
        <f t="shared" si="10"/>
        <v>8</v>
      </c>
      <c r="O64" s="2">
        <f t="shared" si="10"/>
        <v>-8</v>
      </c>
      <c r="Q64" s="5" t="s">
        <v>237</v>
      </c>
      <c r="R64">
        <v>0.8125</v>
      </c>
    </row>
    <row r="65" spans="1:18" x14ac:dyDescent="0.25">
      <c r="A65" s="2">
        <f t="shared" si="11"/>
        <v>10</v>
      </c>
      <c r="B65" s="2">
        <f t="shared" si="10"/>
        <v>-10</v>
      </c>
      <c r="C65" s="2">
        <f t="shared" si="10"/>
        <v>-10</v>
      </c>
      <c r="D65" s="2">
        <f t="shared" si="10"/>
        <v>10</v>
      </c>
      <c r="E65" s="83">
        <f t="shared" si="10"/>
        <v>-10</v>
      </c>
      <c r="F65" s="79">
        <f t="shared" si="10"/>
        <v>-10</v>
      </c>
      <c r="G65" s="2">
        <f t="shared" si="10"/>
        <v>-10</v>
      </c>
      <c r="H65" s="2">
        <f t="shared" si="10"/>
        <v>10</v>
      </c>
      <c r="I65" s="2">
        <f t="shared" si="10"/>
        <v>-10</v>
      </c>
      <c r="J65" s="2">
        <f t="shared" si="10"/>
        <v>10</v>
      </c>
      <c r="K65" s="2">
        <f t="shared" si="10"/>
        <v>-10</v>
      </c>
      <c r="L65" s="2">
        <f t="shared" si="10"/>
        <v>10</v>
      </c>
      <c r="M65" s="2">
        <f t="shared" si="10"/>
        <v>-10</v>
      </c>
      <c r="N65" s="2">
        <f t="shared" si="10"/>
        <v>10</v>
      </c>
      <c r="O65" s="2">
        <f t="shared" si="10"/>
        <v>-10</v>
      </c>
      <c r="Q65" s="10" t="s">
        <v>268</v>
      </c>
      <c r="R65">
        <v>0.8125</v>
      </c>
    </row>
    <row r="66" spans="1:18" x14ac:dyDescent="0.25">
      <c r="A66" s="2">
        <f t="shared" si="11"/>
        <v>-32</v>
      </c>
      <c r="B66" s="2">
        <f t="shared" si="10"/>
        <v>32</v>
      </c>
      <c r="C66" s="2">
        <f t="shared" si="10"/>
        <v>-32</v>
      </c>
      <c r="D66" s="2">
        <f t="shared" si="10"/>
        <v>32</v>
      </c>
      <c r="E66" s="83">
        <f t="shared" si="10"/>
        <v>-32</v>
      </c>
      <c r="F66" s="79">
        <f t="shared" si="10"/>
        <v>-32</v>
      </c>
      <c r="G66" s="2">
        <f t="shared" si="10"/>
        <v>32</v>
      </c>
      <c r="H66" s="2">
        <f t="shared" si="10"/>
        <v>-32</v>
      </c>
      <c r="I66" s="2">
        <f t="shared" si="10"/>
        <v>32</v>
      </c>
      <c r="J66" s="2">
        <f t="shared" si="10"/>
        <v>-32</v>
      </c>
      <c r="K66" s="2">
        <f t="shared" si="10"/>
        <v>32</v>
      </c>
      <c r="L66" s="2">
        <f t="shared" si="10"/>
        <v>-32</v>
      </c>
      <c r="M66" s="2">
        <f t="shared" si="10"/>
        <v>-32</v>
      </c>
      <c r="N66" s="2">
        <f t="shared" si="10"/>
        <v>32</v>
      </c>
      <c r="O66" s="2">
        <f t="shared" si="10"/>
        <v>-32</v>
      </c>
      <c r="Q66" s="10" t="s">
        <v>266</v>
      </c>
      <c r="R66">
        <v>0.6875</v>
      </c>
    </row>
    <row r="67" spans="1:18" x14ac:dyDescent="0.25">
      <c r="A67" s="2">
        <f t="shared" si="11"/>
        <v>50</v>
      </c>
      <c r="B67" s="2">
        <f t="shared" si="10"/>
        <v>50</v>
      </c>
      <c r="C67" s="2">
        <f t="shared" si="10"/>
        <v>-50</v>
      </c>
      <c r="D67" s="2">
        <f t="shared" si="10"/>
        <v>50</v>
      </c>
      <c r="E67" s="83">
        <f t="shared" si="10"/>
        <v>-50</v>
      </c>
      <c r="F67" s="79">
        <f t="shared" si="10"/>
        <v>50</v>
      </c>
      <c r="G67" s="2">
        <f t="shared" si="10"/>
        <v>-50</v>
      </c>
      <c r="H67" s="2">
        <f t="shared" si="10"/>
        <v>50</v>
      </c>
      <c r="I67" s="2">
        <f t="shared" si="10"/>
        <v>-50</v>
      </c>
      <c r="J67" s="2">
        <f t="shared" si="10"/>
        <v>-50</v>
      </c>
      <c r="K67" s="2">
        <f t="shared" si="10"/>
        <v>50</v>
      </c>
      <c r="L67" s="2">
        <f t="shared" si="10"/>
        <v>-50</v>
      </c>
      <c r="M67" s="2">
        <f t="shared" si="10"/>
        <v>-50</v>
      </c>
      <c r="N67" s="2">
        <f t="shared" si="10"/>
        <v>50</v>
      </c>
      <c r="O67" s="2">
        <f t="shared" si="10"/>
        <v>-50</v>
      </c>
      <c r="Q67" s="10" t="s">
        <v>267</v>
      </c>
      <c r="R67">
        <v>0.5625</v>
      </c>
    </row>
    <row r="68" spans="1:18" x14ac:dyDescent="0.25">
      <c r="A68" s="2">
        <f t="shared" si="11"/>
        <v>-18</v>
      </c>
      <c r="B68" s="2">
        <f t="shared" si="10"/>
        <v>-18</v>
      </c>
      <c r="C68" s="2">
        <f t="shared" si="10"/>
        <v>18</v>
      </c>
      <c r="D68" s="2">
        <f t="shared" si="10"/>
        <v>18</v>
      </c>
      <c r="E68" s="83">
        <f t="shared" si="10"/>
        <v>-18</v>
      </c>
      <c r="F68" s="79">
        <f t="shared" si="10"/>
        <v>18</v>
      </c>
      <c r="G68" s="2">
        <f t="shared" si="10"/>
        <v>-18</v>
      </c>
      <c r="H68" s="2">
        <f t="shared" si="10"/>
        <v>-18</v>
      </c>
      <c r="I68" s="2">
        <f t="shared" si="10"/>
        <v>18</v>
      </c>
      <c r="J68" s="2">
        <f t="shared" si="10"/>
        <v>-18</v>
      </c>
      <c r="K68" s="2">
        <f t="shared" si="10"/>
        <v>-18</v>
      </c>
      <c r="L68" s="2">
        <f t="shared" si="10"/>
        <v>18</v>
      </c>
      <c r="M68" s="2">
        <f t="shared" si="10"/>
        <v>18</v>
      </c>
      <c r="N68" s="2">
        <f t="shared" si="10"/>
        <v>-18</v>
      </c>
      <c r="O68" s="2">
        <f>$G32*W32</f>
        <v>-18</v>
      </c>
      <c r="Q68" s="5" t="s">
        <v>238</v>
      </c>
      <c r="R68">
        <v>0.4375</v>
      </c>
    </row>
    <row r="69" spans="1:18" x14ac:dyDescent="0.25">
      <c r="A69" s="2">
        <f t="shared" si="11"/>
        <v>21</v>
      </c>
      <c r="B69" s="2">
        <f t="shared" si="10"/>
        <v>-21</v>
      </c>
      <c r="C69" s="2">
        <f t="shared" si="10"/>
        <v>21</v>
      </c>
      <c r="D69" s="2">
        <f t="shared" si="10"/>
        <v>21</v>
      </c>
      <c r="E69" s="83">
        <f t="shared" si="10"/>
        <v>-21</v>
      </c>
      <c r="F69" s="79">
        <f t="shared" si="10"/>
        <v>-21</v>
      </c>
      <c r="G69" s="2">
        <f t="shared" si="10"/>
        <v>21</v>
      </c>
      <c r="H69" s="2">
        <f t="shared" si="10"/>
        <v>21</v>
      </c>
      <c r="I69" s="2">
        <f t="shared" si="10"/>
        <v>-21</v>
      </c>
      <c r="J69" s="2">
        <f t="shared" si="10"/>
        <v>-21</v>
      </c>
      <c r="K69" s="2">
        <f t="shared" si="10"/>
        <v>-21</v>
      </c>
      <c r="L69" s="2">
        <f t="shared" si="10"/>
        <v>21</v>
      </c>
      <c r="M69" s="2">
        <f t="shared" si="10"/>
        <v>21</v>
      </c>
      <c r="N69" s="2">
        <f t="shared" si="10"/>
        <v>-21</v>
      </c>
      <c r="O69" s="2">
        <f t="shared" si="10"/>
        <v>-21</v>
      </c>
      <c r="Q69" s="10" t="s">
        <v>80</v>
      </c>
      <c r="R69">
        <v>0.4375</v>
      </c>
    </row>
    <row r="70" spans="1:18" x14ac:dyDescent="0.25">
      <c r="A70" s="2">
        <f t="shared" si="11"/>
        <v>-44</v>
      </c>
      <c r="B70" s="2">
        <f t="shared" si="10"/>
        <v>44</v>
      </c>
      <c r="C70" s="2">
        <f t="shared" si="10"/>
        <v>44</v>
      </c>
      <c r="D70" s="2">
        <f t="shared" si="10"/>
        <v>44</v>
      </c>
      <c r="E70" s="83">
        <f t="shared" si="10"/>
        <v>-44</v>
      </c>
      <c r="F70" s="79">
        <f t="shared" si="10"/>
        <v>-44</v>
      </c>
      <c r="G70" s="2">
        <f t="shared" si="10"/>
        <v>-44</v>
      </c>
      <c r="H70" s="2">
        <f t="shared" si="10"/>
        <v>-44</v>
      </c>
      <c r="I70" s="2">
        <f t="shared" si="10"/>
        <v>44</v>
      </c>
      <c r="J70" s="2">
        <f t="shared" si="10"/>
        <v>44</v>
      </c>
      <c r="K70" s="2">
        <f t="shared" si="10"/>
        <v>44</v>
      </c>
      <c r="L70" s="2">
        <f t="shared" si="10"/>
        <v>-44</v>
      </c>
      <c r="M70" s="2">
        <f t="shared" si="10"/>
        <v>44</v>
      </c>
      <c r="N70" s="2">
        <f t="shared" si="10"/>
        <v>-44</v>
      </c>
      <c r="O70" s="2">
        <f t="shared" si="10"/>
        <v>-44</v>
      </c>
      <c r="Q70" s="10" t="s">
        <v>269</v>
      </c>
      <c r="R70">
        <v>0.3125</v>
      </c>
    </row>
    <row r="71" spans="1:18" x14ac:dyDescent="0.25">
      <c r="A71" s="2">
        <f t="shared" si="11"/>
        <v>61</v>
      </c>
      <c r="B71" s="2">
        <f t="shared" si="10"/>
        <v>61</v>
      </c>
      <c r="C71" s="2">
        <f t="shared" si="10"/>
        <v>61</v>
      </c>
      <c r="D71" s="2">
        <f t="shared" si="10"/>
        <v>61</v>
      </c>
      <c r="E71" s="83">
        <f t="shared" si="10"/>
        <v>-61</v>
      </c>
      <c r="F71" s="79">
        <f t="shared" si="10"/>
        <v>61</v>
      </c>
      <c r="G71" s="2">
        <f t="shared" si="10"/>
        <v>61</v>
      </c>
      <c r="H71" s="2">
        <f t="shared" si="10"/>
        <v>61</v>
      </c>
      <c r="I71" s="2">
        <f t="shared" si="10"/>
        <v>-61</v>
      </c>
      <c r="J71" s="2">
        <f t="shared" si="10"/>
        <v>61</v>
      </c>
      <c r="K71" s="2">
        <f t="shared" si="10"/>
        <v>61</v>
      </c>
      <c r="L71" s="2">
        <f t="shared" si="10"/>
        <v>-61</v>
      </c>
      <c r="M71" s="2">
        <f t="shared" si="10"/>
        <v>61</v>
      </c>
      <c r="N71" s="2">
        <f t="shared" si="10"/>
        <v>-61</v>
      </c>
      <c r="O71" s="2">
        <f t="shared" si="10"/>
        <v>-61</v>
      </c>
      <c r="Q71" s="10" t="s">
        <v>264</v>
      </c>
      <c r="R71">
        <v>6.25E-2</v>
      </c>
    </row>
    <row r="72" spans="1:18" x14ac:dyDescent="0.25">
      <c r="A72" s="2">
        <f t="shared" si="11"/>
        <v>-8</v>
      </c>
      <c r="B72" s="2">
        <f t="shared" ref="B72:B87" si="12">$G36*J36</f>
        <v>-8</v>
      </c>
      <c r="C72" s="2">
        <f t="shared" ref="C72:C87" si="13">$G36*K36</f>
        <v>-8</v>
      </c>
      <c r="D72" s="2">
        <f t="shared" ref="D72:D87" si="14">$G36*L36</f>
        <v>-8</v>
      </c>
      <c r="E72" s="83">
        <f t="shared" ref="E72:E87" si="15">$G36*M36</f>
        <v>8</v>
      </c>
      <c r="F72" s="79">
        <f t="shared" ref="F72:F87" si="16">$G36*N36</f>
        <v>8</v>
      </c>
      <c r="G72" s="2">
        <f t="shared" ref="G72:G87" si="17">$G36*O36</f>
        <v>8</v>
      </c>
      <c r="H72" s="2">
        <f t="shared" ref="H72:H87" si="18">$G36*P36</f>
        <v>8</v>
      </c>
      <c r="I72" s="2">
        <f t="shared" ref="I72:I87" si="19">$G36*Q36</f>
        <v>-8</v>
      </c>
      <c r="J72" s="2">
        <f t="shared" ref="J72:J87" si="20">$G36*R36</f>
        <v>8</v>
      </c>
      <c r="K72" s="2">
        <f t="shared" ref="K72:K87" si="21">$G36*S36</f>
        <v>8</v>
      </c>
      <c r="L72" s="2">
        <f t="shared" ref="L72:L87" si="22">$G36*T36</f>
        <v>-8</v>
      </c>
      <c r="M72" s="2">
        <f t="shared" ref="M72:M87" si="23">$G36*U36</f>
        <v>8</v>
      </c>
      <c r="N72" s="2">
        <f t="shared" ref="N72:O87" si="24">$G36*V36</f>
        <v>-8</v>
      </c>
      <c r="O72" s="2">
        <f t="shared" si="24"/>
        <v>-8</v>
      </c>
      <c r="Q72" s="10" t="s">
        <v>81</v>
      </c>
      <c r="R72">
        <v>6.25E-2</v>
      </c>
    </row>
    <row r="73" spans="1:18" x14ac:dyDescent="0.25">
      <c r="A73" s="2">
        <f t="shared" si="11"/>
        <v>12</v>
      </c>
      <c r="B73" s="2">
        <f t="shared" si="12"/>
        <v>-12</v>
      </c>
      <c r="C73" s="2">
        <f t="shared" si="13"/>
        <v>-12</v>
      </c>
      <c r="D73" s="2">
        <f t="shared" si="14"/>
        <v>-12</v>
      </c>
      <c r="E73" s="83">
        <f t="shared" si="15"/>
        <v>12</v>
      </c>
      <c r="F73" s="79">
        <f t="shared" si="16"/>
        <v>-12</v>
      </c>
      <c r="G73" s="2">
        <f t="shared" si="17"/>
        <v>-12</v>
      </c>
      <c r="H73" s="2">
        <f t="shared" si="18"/>
        <v>-12</v>
      </c>
      <c r="I73" s="2">
        <f t="shared" si="19"/>
        <v>12</v>
      </c>
      <c r="J73" s="2">
        <f t="shared" si="20"/>
        <v>12</v>
      </c>
      <c r="K73" s="2">
        <f t="shared" si="21"/>
        <v>12</v>
      </c>
      <c r="L73" s="2">
        <f t="shared" si="22"/>
        <v>-12</v>
      </c>
      <c r="M73" s="2">
        <f t="shared" si="23"/>
        <v>12</v>
      </c>
      <c r="N73" s="2">
        <f t="shared" si="24"/>
        <v>-12</v>
      </c>
      <c r="O73" s="2">
        <f t="shared" si="24"/>
        <v>-12</v>
      </c>
    </row>
    <row r="74" spans="1:18" x14ac:dyDescent="0.25">
      <c r="A74" s="2">
        <f t="shared" si="11"/>
        <v>-35</v>
      </c>
      <c r="B74" s="2">
        <f t="shared" si="12"/>
        <v>35</v>
      </c>
      <c r="C74" s="2">
        <f t="shared" si="13"/>
        <v>-35</v>
      </c>
      <c r="D74" s="2">
        <f t="shared" si="14"/>
        <v>-35</v>
      </c>
      <c r="E74" s="83">
        <f t="shared" si="15"/>
        <v>35</v>
      </c>
      <c r="F74" s="79">
        <f t="shared" si="16"/>
        <v>-35</v>
      </c>
      <c r="G74" s="2">
        <f t="shared" si="17"/>
        <v>35</v>
      </c>
      <c r="H74" s="2">
        <f t="shared" si="18"/>
        <v>35</v>
      </c>
      <c r="I74" s="2">
        <f t="shared" si="19"/>
        <v>-35</v>
      </c>
      <c r="J74" s="2">
        <f t="shared" si="20"/>
        <v>-35</v>
      </c>
      <c r="K74" s="2">
        <f t="shared" si="21"/>
        <v>-35</v>
      </c>
      <c r="L74" s="2">
        <f t="shared" si="22"/>
        <v>35</v>
      </c>
      <c r="M74" s="2">
        <f t="shared" si="23"/>
        <v>35</v>
      </c>
      <c r="N74" s="2">
        <f t="shared" si="24"/>
        <v>-35</v>
      </c>
      <c r="O74" s="2">
        <f t="shared" si="24"/>
        <v>-35</v>
      </c>
    </row>
    <row r="75" spans="1:18" x14ac:dyDescent="0.25">
      <c r="A75" s="2">
        <f t="shared" si="11"/>
        <v>52</v>
      </c>
      <c r="B75" s="2">
        <f t="shared" si="12"/>
        <v>52</v>
      </c>
      <c r="C75" s="2">
        <f t="shared" si="13"/>
        <v>-52</v>
      </c>
      <c r="D75" s="2">
        <f t="shared" si="14"/>
        <v>-52</v>
      </c>
      <c r="E75" s="83">
        <f t="shared" si="15"/>
        <v>52</v>
      </c>
      <c r="F75" s="79">
        <f t="shared" si="16"/>
        <v>52</v>
      </c>
      <c r="G75" s="2">
        <f t="shared" si="17"/>
        <v>-52</v>
      </c>
      <c r="H75" s="2">
        <f t="shared" si="18"/>
        <v>-52</v>
      </c>
      <c r="I75" s="2">
        <f t="shared" si="19"/>
        <v>52</v>
      </c>
      <c r="J75" s="2">
        <f t="shared" si="20"/>
        <v>-52</v>
      </c>
      <c r="K75" s="2">
        <f t="shared" si="21"/>
        <v>-52</v>
      </c>
      <c r="L75" s="2">
        <f t="shared" si="22"/>
        <v>52</v>
      </c>
      <c r="M75" s="2">
        <f t="shared" si="23"/>
        <v>52</v>
      </c>
      <c r="N75" s="2">
        <f t="shared" si="24"/>
        <v>-52</v>
      </c>
      <c r="O75" s="2">
        <f t="shared" si="24"/>
        <v>-52</v>
      </c>
    </row>
    <row r="76" spans="1:18" x14ac:dyDescent="0.25">
      <c r="A76" s="2">
        <f t="shared" si="11"/>
        <v>-15</v>
      </c>
      <c r="B76" s="2">
        <f t="shared" si="12"/>
        <v>-15</v>
      </c>
      <c r="C76" s="2">
        <f t="shared" si="13"/>
        <v>15</v>
      </c>
      <c r="D76" s="2">
        <f t="shared" si="14"/>
        <v>-15</v>
      </c>
      <c r="E76" s="83">
        <f t="shared" si="15"/>
        <v>15</v>
      </c>
      <c r="F76" s="79">
        <f t="shared" si="16"/>
        <v>15</v>
      </c>
      <c r="G76" s="2">
        <f t="shared" si="17"/>
        <v>-15</v>
      </c>
      <c r="H76" s="2">
        <f t="shared" si="18"/>
        <v>15</v>
      </c>
      <c r="I76" s="2">
        <f t="shared" si="19"/>
        <v>-15</v>
      </c>
      <c r="J76" s="2">
        <f t="shared" si="20"/>
        <v>-15</v>
      </c>
      <c r="K76" s="2">
        <f t="shared" si="21"/>
        <v>15</v>
      </c>
      <c r="L76" s="2">
        <f t="shared" si="22"/>
        <v>-15</v>
      </c>
      <c r="M76" s="2">
        <f t="shared" si="23"/>
        <v>-15</v>
      </c>
      <c r="N76" s="2">
        <f t="shared" si="24"/>
        <v>15</v>
      </c>
      <c r="O76" s="2">
        <f t="shared" si="24"/>
        <v>-15</v>
      </c>
    </row>
    <row r="77" spans="1:18" x14ac:dyDescent="0.25">
      <c r="A77" s="2">
        <f t="shared" si="11"/>
        <v>22</v>
      </c>
      <c r="B77" s="2">
        <f t="shared" si="12"/>
        <v>-22</v>
      </c>
      <c r="C77" s="2">
        <f t="shared" si="13"/>
        <v>22</v>
      </c>
      <c r="D77" s="2">
        <f t="shared" si="14"/>
        <v>-22</v>
      </c>
      <c r="E77" s="83">
        <f t="shared" si="15"/>
        <v>22</v>
      </c>
      <c r="F77" s="79">
        <f t="shared" si="16"/>
        <v>-22</v>
      </c>
      <c r="G77" s="2">
        <f t="shared" si="17"/>
        <v>22</v>
      </c>
      <c r="H77" s="2">
        <f t="shared" si="18"/>
        <v>-22</v>
      </c>
      <c r="I77" s="2">
        <f t="shared" si="19"/>
        <v>22</v>
      </c>
      <c r="J77" s="2">
        <f t="shared" si="20"/>
        <v>-22</v>
      </c>
      <c r="K77" s="2">
        <f t="shared" si="21"/>
        <v>22</v>
      </c>
      <c r="L77" s="2">
        <f t="shared" si="22"/>
        <v>-22</v>
      </c>
      <c r="M77" s="2">
        <f t="shared" si="23"/>
        <v>-22</v>
      </c>
      <c r="N77" s="2">
        <f t="shared" si="24"/>
        <v>22</v>
      </c>
      <c r="O77" s="2">
        <f t="shared" si="24"/>
        <v>-22</v>
      </c>
    </row>
    <row r="78" spans="1:18" x14ac:dyDescent="0.25">
      <c r="A78" s="2">
        <f t="shared" si="11"/>
        <v>-45</v>
      </c>
      <c r="B78" s="2">
        <f t="shared" si="12"/>
        <v>45</v>
      </c>
      <c r="C78" s="2">
        <f t="shared" si="13"/>
        <v>45</v>
      </c>
      <c r="D78" s="2">
        <f t="shared" si="14"/>
        <v>-45</v>
      </c>
      <c r="E78" s="83">
        <f t="shared" si="15"/>
        <v>45</v>
      </c>
      <c r="F78" s="79">
        <f t="shared" si="16"/>
        <v>-45</v>
      </c>
      <c r="G78" s="2">
        <f t="shared" si="17"/>
        <v>-45</v>
      </c>
      <c r="H78" s="2">
        <f t="shared" si="18"/>
        <v>45</v>
      </c>
      <c r="I78" s="2">
        <f t="shared" si="19"/>
        <v>-45</v>
      </c>
      <c r="J78" s="2">
        <f t="shared" si="20"/>
        <v>45</v>
      </c>
      <c r="K78" s="2">
        <f t="shared" si="21"/>
        <v>-45</v>
      </c>
      <c r="L78" s="2">
        <f t="shared" si="22"/>
        <v>45</v>
      </c>
      <c r="M78" s="2">
        <f t="shared" si="23"/>
        <v>-45</v>
      </c>
      <c r="N78" s="2">
        <f t="shared" si="24"/>
        <v>45</v>
      </c>
      <c r="O78" s="2">
        <f t="shared" si="24"/>
        <v>-45</v>
      </c>
    </row>
    <row r="79" spans="1:18" x14ac:dyDescent="0.25">
      <c r="A79" s="2">
        <f t="shared" si="11"/>
        <v>65</v>
      </c>
      <c r="B79" s="2">
        <f t="shared" si="12"/>
        <v>65</v>
      </c>
      <c r="C79" s="2">
        <f t="shared" si="13"/>
        <v>65</v>
      </c>
      <c r="D79" s="2">
        <f t="shared" si="14"/>
        <v>-65</v>
      </c>
      <c r="E79" s="83">
        <f t="shared" si="15"/>
        <v>65</v>
      </c>
      <c r="F79" s="79">
        <f t="shared" si="16"/>
        <v>65</v>
      </c>
      <c r="G79" s="2">
        <f t="shared" si="17"/>
        <v>65</v>
      </c>
      <c r="H79" s="2">
        <f t="shared" si="18"/>
        <v>-65</v>
      </c>
      <c r="I79" s="2">
        <f t="shared" si="19"/>
        <v>65</v>
      </c>
      <c r="J79" s="2">
        <f t="shared" si="20"/>
        <v>65</v>
      </c>
      <c r="K79" s="2">
        <f t="shared" si="21"/>
        <v>-65</v>
      </c>
      <c r="L79" s="2">
        <f t="shared" si="22"/>
        <v>65</v>
      </c>
      <c r="M79" s="2">
        <f t="shared" si="23"/>
        <v>-65</v>
      </c>
      <c r="N79" s="2">
        <f t="shared" si="24"/>
        <v>65</v>
      </c>
      <c r="O79" s="2">
        <f t="shared" si="24"/>
        <v>-65</v>
      </c>
    </row>
    <row r="80" spans="1:18" x14ac:dyDescent="0.25">
      <c r="A80" s="2">
        <f t="shared" si="11"/>
        <v>-6</v>
      </c>
      <c r="B80" s="2">
        <f t="shared" si="12"/>
        <v>-6</v>
      </c>
      <c r="C80" s="2">
        <f t="shared" si="13"/>
        <v>-6</v>
      </c>
      <c r="D80" s="2">
        <f t="shared" si="14"/>
        <v>6</v>
      </c>
      <c r="E80" s="83">
        <f t="shared" si="15"/>
        <v>6</v>
      </c>
      <c r="F80" s="79">
        <f t="shared" si="16"/>
        <v>6</v>
      </c>
      <c r="G80" s="2">
        <f t="shared" si="17"/>
        <v>6</v>
      </c>
      <c r="H80" s="2">
        <f t="shared" si="18"/>
        <v>-6</v>
      </c>
      <c r="I80" s="2">
        <f t="shared" si="19"/>
        <v>-6</v>
      </c>
      <c r="J80" s="2">
        <f t="shared" si="20"/>
        <v>6</v>
      </c>
      <c r="K80" s="2">
        <f t="shared" si="21"/>
        <v>-6</v>
      </c>
      <c r="L80" s="2">
        <f t="shared" si="22"/>
        <v>-6</v>
      </c>
      <c r="M80" s="2">
        <f t="shared" si="23"/>
        <v>-6</v>
      </c>
      <c r="N80" s="2">
        <f t="shared" si="24"/>
        <v>-6</v>
      </c>
      <c r="O80" s="2">
        <f t="shared" si="24"/>
        <v>6</v>
      </c>
    </row>
    <row r="81" spans="1:16" x14ac:dyDescent="0.25">
      <c r="A81" s="2">
        <f t="shared" si="11"/>
        <v>10</v>
      </c>
      <c r="B81" s="2">
        <f t="shared" si="12"/>
        <v>-10</v>
      </c>
      <c r="C81" s="2">
        <f t="shared" si="13"/>
        <v>-10</v>
      </c>
      <c r="D81" s="2">
        <f t="shared" si="14"/>
        <v>10</v>
      </c>
      <c r="E81" s="83">
        <f t="shared" si="15"/>
        <v>10</v>
      </c>
      <c r="F81" s="79">
        <f t="shared" si="16"/>
        <v>-10</v>
      </c>
      <c r="G81" s="2">
        <f t="shared" si="17"/>
        <v>-10</v>
      </c>
      <c r="H81" s="2">
        <f t="shared" si="18"/>
        <v>10</v>
      </c>
      <c r="I81" s="2">
        <f t="shared" si="19"/>
        <v>10</v>
      </c>
      <c r="J81" s="2">
        <f t="shared" si="20"/>
        <v>10</v>
      </c>
      <c r="K81" s="2">
        <f t="shared" si="21"/>
        <v>-10</v>
      </c>
      <c r="L81" s="2">
        <f t="shared" si="22"/>
        <v>-10</v>
      </c>
      <c r="M81" s="2">
        <f t="shared" si="23"/>
        <v>-10</v>
      </c>
      <c r="N81" s="2">
        <f t="shared" si="24"/>
        <v>-10</v>
      </c>
      <c r="O81" s="2">
        <f t="shared" si="24"/>
        <v>10</v>
      </c>
    </row>
    <row r="82" spans="1:16" x14ac:dyDescent="0.25">
      <c r="A82" s="2">
        <f t="shared" si="11"/>
        <v>-30</v>
      </c>
      <c r="B82" s="2">
        <f t="shared" si="12"/>
        <v>30</v>
      </c>
      <c r="C82" s="2">
        <f t="shared" si="13"/>
        <v>-30</v>
      </c>
      <c r="D82" s="2">
        <f t="shared" si="14"/>
        <v>30</v>
      </c>
      <c r="E82" s="83">
        <f t="shared" si="15"/>
        <v>30</v>
      </c>
      <c r="F82" s="79">
        <f t="shared" si="16"/>
        <v>-30</v>
      </c>
      <c r="G82" s="2">
        <f t="shared" si="17"/>
        <v>30</v>
      </c>
      <c r="H82" s="2">
        <f t="shared" si="18"/>
        <v>-30</v>
      </c>
      <c r="I82" s="2">
        <f t="shared" si="19"/>
        <v>-30</v>
      </c>
      <c r="J82" s="2">
        <f t="shared" si="20"/>
        <v>-30</v>
      </c>
      <c r="K82" s="2">
        <f t="shared" si="21"/>
        <v>30</v>
      </c>
      <c r="L82" s="2">
        <f t="shared" si="22"/>
        <v>30</v>
      </c>
      <c r="M82" s="2">
        <f t="shared" si="23"/>
        <v>-30</v>
      </c>
      <c r="N82" s="2">
        <f t="shared" si="24"/>
        <v>-30</v>
      </c>
      <c r="O82" s="2">
        <f t="shared" si="24"/>
        <v>30</v>
      </c>
    </row>
    <row r="83" spans="1:16" x14ac:dyDescent="0.25">
      <c r="A83" s="2">
        <f t="shared" si="11"/>
        <v>53</v>
      </c>
      <c r="B83" s="2">
        <f t="shared" si="12"/>
        <v>53</v>
      </c>
      <c r="C83" s="2">
        <f t="shared" si="13"/>
        <v>-53</v>
      </c>
      <c r="D83" s="2">
        <f t="shared" si="14"/>
        <v>53</v>
      </c>
      <c r="E83" s="83">
        <f t="shared" si="15"/>
        <v>53</v>
      </c>
      <c r="F83" s="79">
        <f t="shared" si="16"/>
        <v>53</v>
      </c>
      <c r="G83" s="2">
        <f t="shared" si="17"/>
        <v>-53</v>
      </c>
      <c r="H83" s="2">
        <f t="shared" si="18"/>
        <v>53</v>
      </c>
      <c r="I83" s="2">
        <f t="shared" si="19"/>
        <v>53</v>
      </c>
      <c r="J83" s="2">
        <f t="shared" si="20"/>
        <v>-53</v>
      </c>
      <c r="K83" s="2">
        <f t="shared" si="21"/>
        <v>53</v>
      </c>
      <c r="L83" s="2">
        <f t="shared" si="22"/>
        <v>53</v>
      </c>
      <c r="M83" s="2">
        <f t="shared" si="23"/>
        <v>-53</v>
      </c>
      <c r="N83" s="2">
        <f t="shared" si="24"/>
        <v>-53</v>
      </c>
      <c r="O83" s="2">
        <f t="shared" si="24"/>
        <v>53</v>
      </c>
    </row>
    <row r="84" spans="1:16" x14ac:dyDescent="0.25">
      <c r="A84" s="2">
        <f t="shared" si="11"/>
        <v>-15</v>
      </c>
      <c r="B84" s="2">
        <f t="shared" si="12"/>
        <v>-15</v>
      </c>
      <c r="C84" s="2">
        <f t="shared" si="13"/>
        <v>15</v>
      </c>
      <c r="D84" s="2">
        <f t="shared" si="14"/>
        <v>15</v>
      </c>
      <c r="E84" s="83">
        <f t="shared" si="15"/>
        <v>15</v>
      </c>
      <c r="F84" s="79">
        <f t="shared" si="16"/>
        <v>15</v>
      </c>
      <c r="G84" s="2">
        <f t="shared" si="17"/>
        <v>-15</v>
      </c>
      <c r="H84" s="2">
        <f t="shared" si="18"/>
        <v>-15</v>
      </c>
      <c r="I84" s="2">
        <f t="shared" si="19"/>
        <v>-15</v>
      </c>
      <c r="J84" s="2">
        <f t="shared" si="20"/>
        <v>-15</v>
      </c>
      <c r="K84" s="2">
        <f t="shared" si="21"/>
        <v>-15</v>
      </c>
      <c r="L84" s="2">
        <f t="shared" si="22"/>
        <v>-15</v>
      </c>
      <c r="M84" s="2">
        <f t="shared" si="23"/>
        <v>15</v>
      </c>
      <c r="N84" s="2">
        <f t="shared" si="24"/>
        <v>15</v>
      </c>
      <c r="O84" s="2">
        <f t="shared" si="24"/>
        <v>15</v>
      </c>
    </row>
    <row r="85" spans="1:16" x14ac:dyDescent="0.25">
      <c r="A85" s="2">
        <f t="shared" si="11"/>
        <v>20</v>
      </c>
      <c r="B85" s="2">
        <f t="shared" si="12"/>
        <v>-20</v>
      </c>
      <c r="C85" s="2">
        <f t="shared" si="13"/>
        <v>20</v>
      </c>
      <c r="D85" s="2">
        <f t="shared" si="14"/>
        <v>20</v>
      </c>
      <c r="E85" s="83">
        <f t="shared" si="15"/>
        <v>20</v>
      </c>
      <c r="F85" s="79">
        <f t="shared" si="16"/>
        <v>-20</v>
      </c>
      <c r="G85" s="2">
        <f t="shared" si="17"/>
        <v>20</v>
      </c>
      <c r="H85" s="2">
        <f t="shared" si="18"/>
        <v>20</v>
      </c>
      <c r="I85" s="2">
        <f t="shared" si="19"/>
        <v>20</v>
      </c>
      <c r="J85" s="2">
        <f t="shared" si="20"/>
        <v>-20</v>
      </c>
      <c r="K85" s="2">
        <f t="shared" si="21"/>
        <v>-20</v>
      </c>
      <c r="L85" s="2">
        <f t="shared" si="22"/>
        <v>-20</v>
      </c>
      <c r="M85" s="2">
        <f t="shared" si="23"/>
        <v>20</v>
      </c>
      <c r="N85" s="2">
        <f t="shared" si="24"/>
        <v>20</v>
      </c>
      <c r="O85" s="2">
        <f t="shared" si="24"/>
        <v>20</v>
      </c>
    </row>
    <row r="86" spans="1:16" x14ac:dyDescent="0.25">
      <c r="A86" s="2">
        <f t="shared" si="11"/>
        <v>-41</v>
      </c>
      <c r="B86" s="2">
        <f t="shared" si="12"/>
        <v>41</v>
      </c>
      <c r="C86" s="2">
        <f t="shared" si="13"/>
        <v>41</v>
      </c>
      <c r="D86" s="2">
        <f t="shared" si="14"/>
        <v>41</v>
      </c>
      <c r="E86" s="83">
        <f t="shared" si="15"/>
        <v>41</v>
      </c>
      <c r="F86" s="79">
        <f t="shared" si="16"/>
        <v>-41</v>
      </c>
      <c r="G86" s="2">
        <f t="shared" si="17"/>
        <v>-41</v>
      </c>
      <c r="H86" s="2">
        <f t="shared" si="18"/>
        <v>-41</v>
      </c>
      <c r="I86" s="2">
        <f t="shared" si="19"/>
        <v>-41</v>
      </c>
      <c r="J86" s="2">
        <f t="shared" si="20"/>
        <v>41</v>
      </c>
      <c r="K86" s="2">
        <f t="shared" si="21"/>
        <v>41</v>
      </c>
      <c r="L86" s="2">
        <f t="shared" si="22"/>
        <v>41</v>
      </c>
      <c r="M86" s="2">
        <f t="shared" si="23"/>
        <v>41</v>
      </c>
      <c r="N86" s="2">
        <f t="shared" si="24"/>
        <v>41</v>
      </c>
      <c r="O86" s="2">
        <f t="shared" si="24"/>
        <v>41</v>
      </c>
    </row>
    <row r="87" spans="1:16" ht="15.75" thickBot="1" x14ac:dyDescent="0.3">
      <c r="A87" s="74">
        <f t="shared" si="11"/>
        <v>63</v>
      </c>
      <c r="B87" s="74">
        <f t="shared" si="12"/>
        <v>63</v>
      </c>
      <c r="C87" s="74">
        <f t="shared" si="13"/>
        <v>63</v>
      </c>
      <c r="D87" s="74">
        <f t="shared" si="14"/>
        <v>63</v>
      </c>
      <c r="E87" s="84">
        <f t="shared" si="15"/>
        <v>63</v>
      </c>
      <c r="F87" s="80">
        <f t="shared" si="16"/>
        <v>63</v>
      </c>
      <c r="G87" s="74">
        <f t="shared" si="17"/>
        <v>63</v>
      </c>
      <c r="H87" s="74">
        <f t="shared" si="18"/>
        <v>63</v>
      </c>
      <c r="I87" s="74">
        <f t="shared" si="19"/>
        <v>63</v>
      </c>
      <c r="J87" s="74">
        <f t="shared" si="20"/>
        <v>63</v>
      </c>
      <c r="K87" s="74">
        <f t="shared" si="21"/>
        <v>63</v>
      </c>
      <c r="L87" s="74">
        <f t="shared" si="22"/>
        <v>63</v>
      </c>
      <c r="M87" s="74">
        <f t="shared" si="23"/>
        <v>63</v>
      </c>
      <c r="N87" s="74">
        <f t="shared" si="24"/>
        <v>63</v>
      </c>
      <c r="O87" s="74">
        <f t="shared" si="24"/>
        <v>63</v>
      </c>
    </row>
    <row r="88" spans="1:16" x14ac:dyDescent="0.25">
      <c r="A88" s="75">
        <f>SUM(A56:A87)</f>
        <v>189</v>
      </c>
      <c r="B88" s="75">
        <f t="shared" ref="B88:O88" si="25">SUM(B56:B87)</f>
        <v>543</v>
      </c>
      <c r="C88" s="75">
        <f t="shared" si="25"/>
        <v>155</v>
      </c>
      <c r="D88" s="75">
        <f t="shared" si="25"/>
        <v>-13</v>
      </c>
      <c r="E88" s="85">
        <f t="shared" si="25"/>
        <v>7</v>
      </c>
      <c r="F88" s="81">
        <f t="shared" si="25"/>
        <v>127</v>
      </c>
      <c r="G88" s="75">
        <f t="shared" si="25"/>
        <v>7</v>
      </c>
      <c r="H88" s="75">
        <f t="shared" si="25"/>
        <v>-1</v>
      </c>
      <c r="I88" s="75">
        <f t="shared" si="25"/>
        <v>15</v>
      </c>
      <c r="J88" s="75">
        <f t="shared" si="25"/>
        <v>1</v>
      </c>
      <c r="K88" s="75">
        <f t="shared" si="25"/>
        <v>-11</v>
      </c>
      <c r="L88" s="75">
        <f t="shared" si="25"/>
        <v>9</v>
      </c>
      <c r="M88" s="75">
        <f t="shared" si="25"/>
        <v>13</v>
      </c>
      <c r="N88" s="75">
        <f t="shared" si="25"/>
        <v>5</v>
      </c>
      <c r="O88" s="75">
        <f t="shared" si="25"/>
        <v>-19</v>
      </c>
      <c r="P88" s="19" t="s">
        <v>145</v>
      </c>
    </row>
    <row r="89" spans="1:16" x14ac:dyDescent="0.25">
      <c r="A89" s="2">
        <f>A88/(2^4)</f>
        <v>11.8125</v>
      </c>
      <c r="B89" s="2">
        <f t="shared" ref="B89:O89" si="26">B88/(2^4)</f>
        <v>33.9375</v>
      </c>
      <c r="C89" s="2">
        <f t="shared" si="26"/>
        <v>9.6875</v>
      </c>
      <c r="D89" s="2">
        <f t="shared" si="26"/>
        <v>-0.8125</v>
      </c>
      <c r="E89" s="83">
        <f t="shared" si="26"/>
        <v>0.4375</v>
      </c>
      <c r="F89" s="79">
        <f t="shared" si="26"/>
        <v>7.9375</v>
      </c>
      <c r="G89" s="2">
        <f t="shared" si="26"/>
        <v>0.4375</v>
      </c>
      <c r="H89" s="2">
        <f t="shared" si="26"/>
        <v>-6.25E-2</v>
      </c>
      <c r="I89" s="2">
        <f t="shared" si="26"/>
        <v>0.9375</v>
      </c>
      <c r="J89" s="2">
        <f t="shared" si="26"/>
        <v>6.25E-2</v>
      </c>
      <c r="K89" s="2">
        <f t="shared" si="26"/>
        <v>-0.6875</v>
      </c>
      <c r="L89" s="2">
        <f t="shared" si="26"/>
        <v>0.5625</v>
      </c>
      <c r="M89" s="2">
        <f t="shared" si="26"/>
        <v>0.8125</v>
      </c>
      <c r="N89" s="2">
        <f t="shared" si="26"/>
        <v>0.3125</v>
      </c>
      <c r="O89" s="2">
        <f t="shared" si="26"/>
        <v>-1.1875</v>
      </c>
      <c r="P89" s="19" t="s">
        <v>57</v>
      </c>
    </row>
    <row r="90" spans="1:16" x14ac:dyDescent="0.25">
      <c r="A90" s="2">
        <f>(A88^2)/(2^5)</f>
        <v>1116.28125</v>
      </c>
      <c r="B90" s="2">
        <f t="shared" ref="B90:O90" si="27">(B88^2)/(2^5)</f>
        <v>9214.03125</v>
      </c>
      <c r="C90" s="2">
        <f t="shared" si="27"/>
        <v>750.78125</v>
      </c>
      <c r="D90" s="2">
        <f t="shared" si="27"/>
        <v>5.28125</v>
      </c>
      <c r="E90" s="83">
        <f t="shared" si="27"/>
        <v>1.53125</v>
      </c>
      <c r="F90" s="79">
        <f t="shared" si="27"/>
        <v>504.03125</v>
      </c>
      <c r="G90" s="2">
        <f t="shared" si="27"/>
        <v>1.53125</v>
      </c>
      <c r="H90" s="2">
        <f t="shared" si="27"/>
        <v>3.125E-2</v>
      </c>
      <c r="I90" s="2">
        <f t="shared" si="27"/>
        <v>7.03125</v>
      </c>
      <c r="J90" s="2">
        <f t="shared" si="27"/>
        <v>3.125E-2</v>
      </c>
      <c r="K90" s="2">
        <f t="shared" si="27"/>
        <v>3.78125</v>
      </c>
      <c r="L90" s="2">
        <f t="shared" si="27"/>
        <v>2.53125</v>
      </c>
      <c r="M90" s="2">
        <f t="shared" si="27"/>
        <v>5.28125</v>
      </c>
      <c r="N90" s="2">
        <f t="shared" si="27"/>
        <v>0.78125</v>
      </c>
      <c r="O90" s="2">
        <f t="shared" si="27"/>
        <v>11.28125</v>
      </c>
      <c r="P90" s="19" t="s">
        <v>58</v>
      </c>
    </row>
    <row r="91" spans="1:16" x14ac:dyDescent="0.25">
      <c r="A91" s="1" t="s">
        <v>53</v>
      </c>
      <c r="B91" s="1" t="s">
        <v>54</v>
      </c>
      <c r="C91" s="1" t="s">
        <v>123</v>
      </c>
      <c r="D91" s="1" t="s">
        <v>283</v>
      </c>
      <c r="E91" s="1" t="s">
        <v>66</v>
      </c>
      <c r="F91" s="1" t="s">
        <v>55</v>
      </c>
      <c r="G91" s="1" t="s">
        <v>218</v>
      </c>
      <c r="H91" s="1" t="s">
        <v>284</v>
      </c>
      <c r="I91" s="1" t="s">
        <v>285</v>
      </c>
      <c r="J91" s="1" t="s">
        <v>219</v>
      </c>
      <c r="K91" s="1" t="s">
        <v>286</v>
      </c>
      <c r="L91" s="1" t="s">
        <v>287</v>
      </c>
      <c r="M91" s="1" t="s">
        <v>288</v>
      </c>
      <c r="N91" s="1" t="s">
        <v>289</v>
      </c>
      <c r="O91" s="1" t="s">
        <v>290</v>
      </c>
    </row>
    <row r="92" spans="1:16" ht="15.75" thickBot="1" x14ac:dyDescent="0.3"/>
    <row r="93" spans="1:16" x14ac:dyDescent="0.25">
      <c r="A93" s="43" t="s">
        <v>67</v>
      </c>
      <c r="B93" s="34">
        <f>SUMSQ(G20:G51)</f>
        <v>41493</v>
      </c>
      <c r="C93" s="34"/>
      <c r="D93" s="34">
        <f>(SUM(G20:G51)^2)/(1*2^5)</f>
        <v>29829.03125</v>
      </c>
      <c r="E93" s="34"/>
      <c r="F93" s="35">
        <f>B93-D93</f>
        <v>11663.96875</v>
      </c>
    </row>
    <row r="94" spans="1:16" ht="15.75" thickBot="1" x14ac:dyDescent="0.3">
      <c r="A94" s="86" t="s">
        <v>291</v>
      </c>
      <c r="B94" s="37">
        <f>F93-A90-B90-C90-D90-E90-F90-G90-H90-I90-J90-K90-L90-M90-N90-O90</f>
        <v>39.75</v>
      </c>
      <c r="C94" s="37"/>
      <c r="D94" s="37"/>
      <c r="E94" s="37"/>
      <c r="F94" s="38"/>
    </row>
    <row r="96" spans="1:16" x14ac:dyDescent="0.25">
      <c r="A96">
        <v>10</v>
      </c>
      <c r="B96">
        <v>10</v>
      </c>
      <c r="C96">
        <v>10</v>
      </c>
      <c r="D96">
        <v>10</v>
      </c>
      <c r="E96">
        <v>-10</v>
      </c>
    </row>
  </sheetData>
  <sortState ref="Q58:R72">
    <sortCondition descending="1" ref="R58:R72"/>
  </sortState>
  <mergeCells count="4">
    <mergeCell ref="I18:M18"/>
    <mergeCell ref="N18:W18"/>
    <mergeCell ref="A54:E54"/>
    <mergeCell ref="F54:O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90" zoomScaleNormal="90" workbookViewId="0"/>
  </sheetViews>
  <sheetFormatPr baseColWidth="10" defaultRowHeight="15" x14ac:dyDescent="0.25"/>
  <cols>
    <col min="6" max="6" width="12" bestFit="1" customWidth="1"/>
  </cols>
  <sheetData>
    <row r="1" spans="1:14" x14ac:dyDescent="0.25">
      <c r="A1" t="s">
        <v>282</v>
      </c>
      <c r="H1" t="s">
        <v>292</v>
      </c>
    </row>
    <row r="2" spans="1:14" x14ac:dyDescent="0.25">
      <c r="H2" t="s">
        <v>293</v>
      </c>
    </row>
    <row r="3" spans="1:14" x14ac:dyDescent="0.25">
      <c r="A3" s="5" t="s">
        <v>128</v>
      </c>
      <c r="B3" s="5" t="s">
        <v>58</v>
      </c>
      <c r="C3" s="5" t="s">
        <v>59</v>
      </c>
      <c r="D3" s="5" t="s">
        <v>60</v>
      </c>
      <c r="E3" s="5" t="s">
        <v>61</v>
      </c>
      <c r="F3" s="5" t="s">
        <v>62</v>
      </c>
      <c r="H3" s="5" t="s">
        <v>128</v>
      </c>
      <c r="I3" s="5" t="s">
        <v>58</v>
      </c>
      <c r="J3" s="5" t="s">
        <v>59</v>
      </c>
      <c r="K3" s="5" t="s">
        <v>60</v>
      </c>
      <c r="L3" s="5" t="s">
        <v>61</v>
      </c>
      <c r="M3" s="5" t="s">
        <v>62</v>
      </c>
    </row>
    <row r="4" spans="1:14" x14ac:dyDescent="0.25">
      <c r="A4" s="5" t="s">
        <v>7</v>
      </c>
      <c r="B4" s="2">
        <f>'ANOVA 2^K No replicado'!A90</f>
        <v>1116.28125</v>
      </c>
      <c r="C4" s="2">
        <v>1</v>
      </c>
      <c r="D4" s="2">
        <f>B4/C4</f>
        <v>1116.28125</v>
      </c>
      <c r="E4" s="2">
        <f>D4/D$19</f>
        <v>449.32075471698113</v>
      </c>
      <c r="F4" s="66">
        <f>_xlfn.F.DIST.RT(E4,C4,C$19)</f>
        <v>3.8974594642064849E-13</v>
      </c>
      <c r="G4" t="s">
        <v>162</v>
      </c>
      <c r="H4" s="5" t="s">
        <v>7</v>
      </c>
      <c r="I4" s="2">
        <v>1116.28125</v>
      </c>
      <c r="J4" s="2">
        <v>1</v>
      </c>
      <c r="K4" s="2">
        <f>I4/J4</f>
        <v>1116.28125</v>
      </c>
      <c r="L4" s="2">
        <f>K4/K$19</f>
        <v>382.26991676575506</v>
      </c>
      <c r="M4" s="66">
        <f>_xlfn.F.DIST.RT(L4,J4,J$19)</f>
        <v>1.8083564703677918E-17</v>
      </c>
      <c r="N4" t="s">
        <v>162</v>
      </c>
    </row>
    <row r="5" spans="1:14" x14ac:dyDescent="0.25">
      <c r="A5" s="5" t="s">
        <v>8</v>
      </c>
      <c r="B5" s="2">
        <f>'ANOVA 2^K No replicado'!B90</f>
        <v>9214.03125</v>
      </c>
      <c r="C5" s="2">
        <v>1</v>
      </c>
      <c r="D5" s="2">
        <f t="shared" ref="D5:D19" si="0">B5/C5</f>
        <v>9214.03125</v>
      </c>
      <c r="E5" s="2">
        <f t="shared" ref="E5:E18" si="1">D5/D$19</f>
        <v>3708.7924528301887</v>
      </c>
      <c r="F5" s="66">
        <f t="shared" ref="F5:F18" si="2">_xlfn.F.DIST.RT(E5,C5,C$19)</f>
        <v>2.2807232478303905E-20</v>
      </c>
      <c r="G5" t="s">
        <v>162</v>
      </c>
      <c r="H5" s="5" t="s">
        <v>8</v>
      </c>
      <c r="I5" s="2">
        <v>9214.03125</v>
      </c>
      <c r="J5" s="2">
        <v>1</v>
      </c>
      <c r="K5" s="2">
        <f t="shared" ref="K5:K19" si="3">I5/J5</f>
        <v>9214.03125</v>
      </c>
      <c r="L5" s="2">
        <f t="shared" ref="L5:L9" si="4">K5/K$19</f>
        <v>3155.3400713436386</v>
      </c>
      <c r="M5" s="66">
        <f t="shared" ref="M5:M9" si="5">_xlfn.F.DIST.RT(L5,J5,J$19)</f>
        <v>1.6607026827452151E-29</v>
      </c>
      <c r="N5" t="s">
        <v>162</v>
      </c>
    </row>
    <row r="6" spans="1:14" x14ac:dyDescent="0.25">
      <c r="A6" s="5" t="s">
        <v>79</v>
      </c>
      <c r="B6" s="2">
        <f>'ANOVA 2^K No replicado'!C90</f>
        <v>750.78125</v>
      </c>
      <c r="C6" s="2">
        <v>1</v>
      </c>
      <c r="D6" s="2">
        <f t="shared" si="0"/>
        <v>750.78125</v>
      </c>
      <c r="E6" s="2">
        <f t="shared" si="1"/>
        <v>302.20125786163521</v>
      </c>
      <c r="F6" s="66">
        <f t="shared" si="2"/>
        <v>8.2106378973151364E-12</v>
      </c>
      <c r="G6" t="s">
        <v>162</v>
      </c>
      <c r="H6" s="5" t="s">
        <v>79</v>
      </c>
      <c r="I6" s="2">
        <v>750.78125</v>
      </c>
      <c r="J6" s="2">
        <v>1</v>
      </c>
      <c r="K6" s="2">
        <f t="shared" si="3"/>
        <v>750.78125</v>
      </c>
      <c r="L6" s="2">
        <f t="shared" si="4"/>
        <v>257.10463733650414</v>
      </c>
      <c r="M6" s="66">
        <f t="shared" si="5"/>
        <v>2.5340534797300191E-15</v>
      </c>
      <c r="N6" t="s">
        <v>162</v>
      </c>
    </row>
    <row r="7" spans="1:14" x14ac:dyDescent="0.25">
      <c r="A7" s="5" t="s">
        <v>237</v>
      </c>
      <c r="B7" s="2">
        <f>'ANOVA 2^K No replicado'!D90</f>
        <v>5.28125</v>
      </c>
      <c r="C7" s="2">
        <v>1</v>
      </c>
      <c r="D7" s="2">
        <f t="shared" si="0"/>
        <v>5.28125</v>
      </c>
      <c r="E7" s="2">
        <f t="shared" si="1"/>
        <v>2.1257861635220126</v>
      </c>
      <c r="F7" s="66">
        <f t="shared" si="2"/>
        <v>0.16418774475266668</v>
      </c>
      <c r="G7" t="s">
        <v>213</v>
      </c>
      <c r="H7" s="5"/>
      <c r="I7" s="2"/>
      <c r="J7" s="2"/>
      <c r="K7" s="2"/>
      <c r="L7" s="2"/>
      <c r="M7" s="66"/>
    </row>
    <row r="8" spans="1:14" x14ac:dyDescent="0.25">
      <c r="A8" s="5" t="s">
        <v>238</v>
      </c>
      <c r="B8" s="2">
        <f>'ANOVA 2^K No replicado'!E90</f>
        <v>1.53125</v>
      </c>
      <c r="C8" s="2">
        <v>1</v>
      </c>
      <c r="D8" s="2">
        <f t="shared" si="0"/>
        <v>1.53125</v>
      </c>
      <c r="E8" s="2">
        <f t="shared" si="1"/>
        <v>0.61635220125786161</v>
      </c>
      <c r="F8" s="66">
        <f t="shared" si="2"/>
        <v>0.44387630628779162</v>
      </c>
      <c r="G8" t="s">
        <v>213</v>
      </c>
      <c r="H8" s="5"/>
      <c r="I8" s="2"/>
      <c r="J8" s="2"/>
      <c r="K8" s="2"/>
      <c r="L8" s="2"/>
      <c r="M8" s="66"/>
    </row>
    <row r="9" spans="1:14" x14ac:dyDescent="0.25">
      <c r="A9" s="5" t="s">
        <v>9</v>
      </c>
      <c r="B9" s="2">
        <f>'ANOVA 2^K No replicado'!F90</f>
        <v>504.03125</v>
      </c>
      <c r="C9" s="2">
        <v>1</v>
      </c>
      <c r="D9" s="2">
        <f t="shared" si="0"/>
        <v>504.03125</v>
      </c>
      <c r="E9" s="2">
        <f t="shared" si="1"/>
        <v>202.88050314465409</v>
      </c>
      <c r="F9" s="66">
        <f t="shared" si="2"/>
        <v>1.6557717612389362E-10</v>
      </c>
      <c r="G9" t="s">
        <v>162</v>
      </c>
      <c r="H9" s="5" t="s">
        <v>9</v>
      </c>
      <c r="I9" s="2">
        <v>504.03125</v>
      </c>
      <c r="J9" s="2">
        <v>1</v>
      </c>
      <c r="K9" s="2">
        <f t="shared" si="3"/>
        <v>504.03125</v>
      </c>
      <c r="L9" s="2">
        <f t="shared" si="4"/>
        <v>172.60523186682522</v>
      </c>
      <c r="M9" s="66">
        <f t="shared" si="5"/>
        <v>3.037894086775713E-13</v>
      </c>
      <c r="N9" t="s">
        <v>162</v>
      </c>
    </row>
    <row r="10" spans="1:14" x14ac:dyDescent="0.25">
      <c r="A10" s="5" t="s">
        <v>80</v>
      </c>
      <c r="B10" s="2">
        <f>'ANOVA 2^K No replicado'!G90</f>
        <v>1.53125</v>
      </c>
      <c r="C10" s="2">
        <v>1</v>
      </c>
      <c r="D10" s="2">
        <f t="shared" si="0"/>
        <v>1.53125</v>
      </c>
      <c r="E10" s="2">
        <f t="shared" si="1"/>
        <v>0.61635220125786161</v>
      </c>
      <c r="F10" s="66">
        <f t="shared" si="2"/>
        <v>0.44387630628779162</v>
      </c>
      <c r="G10" t="s">
        <v>213</v>
      </c>
      <c r="H10" s="5"/>
      <c r="I10" s="2"/>
      <c r="J10" s="2"/>
      <c r="K10" s="2"/>
      <c r="L10" s="2"/>
      <c r="M10" s="66"/>
    </row>
    <row r="11" spans="1:14" x14ac:dyDescent="0.25">
      <c r="A11" s="5" t="s">
        <v>264</v>
      </c>
      <c r="B11" s="2">
        <f>'ANOVA 2^K No replicado'!H90</f>
        <v>3.125E-2</v>
      </c>
      <c r="C11" s="2">
        <v>1</v>
      </c>
      <c r="D11" s="2">
        <f t="shared" si="0"/>
        <v>3.125E-2</v>
      </c>
      <c r="E11" s="2">
        <f t="shared" si="1"/>
        <v>1.2578616352201259E-2</v>
      </c>
      <c r="F11" s="66">
        <f t="shared" si="2"/>
        <v>0.91209597580130652</v>
      </c>
      <c r="G11" t="s">
        <v>213</v>
      </c>
      <c r="H11" s="5"/>
      <c r="I11" s="2"/>
      <c r="J11" s="2"/>
      <c r="K11" s="2"/>
      <c r="L11" s="2"/>
      <c r="M11" s="66"/>
    </row>
    <row r="12" spans="1:14" x14ac:dyDescent="0.25">
      <c r="A12" s="5" t="s">
        <v>265</v>
      </c>
      <c r="B12" s="2">
        <f>'ANOVA 2^K No replicado'!I90</f>
        <v>7.03125</v>
      </c>
      <c r="C12" s="2">
        <v>1</v>
      </c>
      <c r="D12" s="2">
        <f t="shared" si="0"/>
        <v>7.03125</v>
      </c>
      <c r="E12" s="2">
        <f t="shared" si="1"/>
        <v>2.8301886792452828</v>
      </c>
      <c r="F12" s="66">
        <f t="shared" si="2"/>
        <v>0.11191714954844431</v>
      </c>
      <c r="G12" t="s">
        <v>213</v>
      </c>
      <c r="H12" s="5"/>
      <c r="I12" s="2"/>
      <c r="J12" s="2"/>
      <c r="K12" s="2"/>
      <c r="L12" s="2"/>
      <c r="M12" s="66"/>
    </row>
    <row r="13" spans="1:14" x14ac:dyDescent="0.25">
      <c r="A13" s="5" t="s">
        <v>81</v>
      </c>
      <c r="B13" s="2">
        <f>'ANOVA 2^K No replicado'!J90</f>
        <v>3.125E-2</v>
      </c>
      <c r="C13" s="2">
        <v>1</v>
      </c>
      <c r="D13" s="2">
        <f t="shared" si="0"/>
        <v>3.125E-2</v>
      </c>
      <c r="E13" s="2">
        <f t="shared" si="1"/>
        <v>1.2578616352201259E-2</v>
      </c>
      <c r="F13" s="66">
        <f t="shared" si="2"/>
        <v>0.91209597580130652</v>
      </c>
      <c r="G13" t="s">
        <v>213</v>
      </c>
      <c r="H13" s="5"/>
      <c r="I13" s="2"/>
      <c r="J13" s="2"/>
      <c r="K13" s="2"/>
      <c r="L13" s="2"/>
      <c r="M13" s="66"/>
    </row>
    <row r="14" spans="1:14" x14ac:dyDescent="0.25">
      <c r="A14" s="5" t="s">
        <v>266</v>
      </c>
      <c r="B14" s="2">
        <f>'ANOVA 2^K No replicado'!K90</f>
        <v>3.78125</v>
      </c>
      <c r="C14" s="2">
        <v>1</v>
      </c>
      <c r="D14" s="2">
        <f t="shared" si="0"/>
        <v>3.78125</v>
      </c>
      <c r="E14" s="2">
        <f t="shared" si="1"/>
        <v>1.5220125786163523</v>
      </c>
      <c r="F14" s="66">
        <f t="shared" si="2"/>
        <v>0.23513153042254403</v>
      </c>
      <c r="G14" t="s">
        <v>213</v>
      </c>
      <c r="H14" s="5"/>
      <c r="I14" s="2"/>
      <c r="J14" s="2"/>
      <c r="K14" s="2"/>
      <c r="L14" s="2"/>
      <c r="M14" s="66"/>
    </row>
    <row r="15" spans="1:14" x14ac:dyDescent="0.25">
      <c r="A15" s="5" t="s">
        <v>267</v>
      </c>
      <c r="B15" s="2">
        <f>'ANOVA 2^K No replicado'!L90</f>
        <v>2.53125</v>
      </c>
      <c r="C15" s="2">
        <v>1</v>
      </c>
      <c r="D15" s="2">
        <f t="shared" si="0"/>
        <v>2.53125</v>
      </c>
      <c r="E15" s="2">
        <f t="shared" si="1"/>
        <v>1.0188679245283019</v>
      </c>
      <c r="F15" s="66">
        <f t="shared" si="2"/>
        <v>0.32780988421283508</v>
      </c>
      <c r="G15" t="s">
        <v>213</v>
      </c>
      <c r="H15" s="5"/>
      <c r="I15" s="2"/>
      <c r="J15" s="2"/>
      <c r="K15" s="2"/>
      <c r="L15" s="2"/>
      <c r="M15" s="66"/>
    </row>
    <row r="16" spans="1:14" x14ac:dyDescent="0.25">
      <c r="A16" s="5" t="s">
        <v>268</v>
      </c>
      <c r="B16" s="2">
        <f>'ANOVA 2^K No replicado'!M90</f>
        <v>5.28125</v>
      </c>
      <c r="C16" s="2">
        <v>1</v>
      </c>
      <c r="D16" s="2">
        <f t="shared" si="0"/>
        <v>5.28125</v>
      </c>
      <c r="E16" s="2">
        <f t="shared" si="1"/>
        <v>2.1257861635220126</v>
      </c>
      <c r="F16" s="66">
        <f t="shared" si="2"/>
        <v>0.16418774475266668</v>
      </c>
      <c r="G16" t="s">
        <v>213</v>
      </c>
      <c r="H16" s="5"/>
      <c r="I16" s="2"/>
      <c r="J16" s="2"/>
      <c r="K16" s="2"/>
      <c r="L16" s="2"/>
      <c r="M16" s="66"/>
    </row>
    <row r="17" spans="1:23" x14ac:dyDescent="0.25">
      <c r="A17" s="5" t="s">
        <v>269</v>
      </c>
      <c r="B17" s="2">
        <f>'ANOVA 2^K No replicado'!N90</f>
        <v>0.78125</v>
      </c>
      <c r="C17" s="2">
        <v>1</v>
      </c>
      <c r="D17" s="2">
        <f t="shared" si="0"/>
        <v>0.78125</v>
      </c>
      <c r="E17" s="2">
        <f t="shared" si="1"/>
        <v>0.31446540880503143</v>
      </c>
      <c r="F17" s="66">
        <f t="shared" si="2"/>
        <v>0.58272140803921291</v>
      </c>
      <c r="G17" t="s">
        <v>213</v>
      </c>
      <c r="H17" s="5"/>
      <c r="I17" s="2"/>
      <c r="J17" s="2"/>
      <c r="K17" s="2"/>
      <c r="L17" s="2"/>
      <c r="M17" s="66"/>
    </row>
    <row r="18" spans="1:23" x14ac:dyDescent="0.25">
      <c r="A18" s="70" t="s">
        <v>270</v>
      </c>
      <c r="B18" s="70">
        <f>'ANOVA 2^K No replicado'!O90</f>
        <v>11.28125</v>
      </c>
      <c r="C18" s="70">
        <v>1</v>
      </c>
      <c r="D18" s="70">
        <f t="shared" si="0"/>
        <v>11.28125</v>
      </c>
      <c r="E18" s="70">
        <f t="shared" si="1"/>
        <v>4.5408805031446544</v>
      </c>
      <c r="F18" s="88">
        <f t="shared" si="2"/>
        <v>4.8953655907797995E-2</v>
      </c>
      <c r="G18" t="s">
        <v>213</v>
      </c>
      <c r="H18" s="5"/>
      <c r="I18" s="2"/>
      <c r="J18" s="2"/>
      <c r="K18" s="2"/>
      <c r="L18" s="2"/>
      <c r="M18" s="66"/>
    </row>
    <row r="19" spans="1:23" x14ac:dyDescent="0.25">
      <c r="A19" s="5" t="s">
        <v>63</v>
      </c>
      <c r="B19" s="2">
        <f>'ANOVA 2^K No replicado'!B94</f>
        <v>39.75</v>
      </c>
      <c r="C19" s="2">
        <f>16</f>
        <v>16</v>
      </c>
      <c r="D19" s="2">
        <f t="shared" si="0"/>
        <v>2.484375</v>
      </c>
      <c r="E19" s="2"/>
      <c r="F19" s="2"/>
      <c r="H19" s="5" t="s">
        <v>63</v>
      </c>
      <c r="I19" s="2">
        <f>39.75+SUM(B7:B8,B10:B18)</f>
        <v>78.84375</v>
      </c>
      <c r="J19" s="2">
        <f>16+SUM(C7:C8,C10:C18)</f>
        <v>27</v>
      </c>
      <c r="K19" s="2">
        <f t="shared" si="3"/>
        <v>2.9201388888888888</v>
      </c>
      <c r="L19" s="2"/>
      <c r="M19" s="2"/>
    </row>
    <row r="20" spans="1:23" x14ac:dyDescent="0.25">
      <c r="A20" s="5" t="s">
        <v>64</v>
      </c>
      <c r="B20" s="2">
        <f>'ANOVA 2^K No replicado'!F93</f>
        <v>11663.96875</v>
      </c>
      <c r="C20" s="2">
        <f>(2^5-1)</f>
        <v>31</v>
      </c>
      <c r="D20" s="2"/>
      <c r="E20" s="2"/>
      <c r="F20" s="2"/>
      <c r="H20" s="5" t="s">
        <v>64</v>
      </c>
      <c r="I20" s="2">
        <v>11663.96875</v>
      </c>
      <c r="J20" s="2">
        <v>31</v>
      </c>
      <c r="K20" s="2"/>
      <c r="L20" s="2"/>
      <c r="M20" s="2"/>
    </row>
    <row r="22" spans="1:23" x14ac:dyDescent="0.25">
      <c r="A22" s="8" t="s">
        <v>294</v>
      </c>
    </row>
    <row r="23" spans="1:23" x14ac:dyDescent="0.25">
      <c r="A23" t="s">
        <v>296</v>
      </c>
    </row>
    <row r="24" spans="1:23" x14ac:dyDescent="0.25">
      <c r="B24" s="1" t="s">
        <v>295</v>
      </c>
    </row>
    <row r="25" spans="1:23" x14ac:dyDescent="0.25">
      <c r="I25" s="1" t="s">
        <v>7</v>
      </c>
      <c r="J25" s="1" t="s">
        <v>8</v>
      </c>
      <c r="K25" s="1" t="s">
        <v>79</v>
      </c>
      <c r="L25" s="1" t="s">
        <v>237</v>
      </c>
      <c r="M25" s="1" t="s">
        <v>238</v>
      </c>
      <c r="N25" s="1" t="s">
        <v>9</v>
      </c>
      <c r="O25" s="1" t="s">
        <v>80</v>
      </c>
      <c r="P25" s="1" t="s">
        <v>264</v>
      </c>
      <c r="Q25" s="1" t="s">
        <v>265</v>
      </c>
      <c r="R25" s="1" t="s">
        <v>81</v>
      </c>
      <c r="S25" s="1" t="s">
        <v>266</v>
      </c>
      <c r="T25" s="1" t="s">
        <v>267</v>
      </c>
      <c r="U25" s="1" t="s">
        <v>268</v>
      </c>
      <c r="V25" s="1" t="s">
        <v>269</v>
      </c>
      <c r="W25" s="1" t="s">
        <v>270</v>
      </c>
    </row>
    <row r="26" spans="1:23" x14ac:dyDescent="0.25">
      <c r="A26" s="5" t="s">
        <v>7</v>
      </c>
      <c r="B26" s="5" t="s">
        <v>8</v>
      </c>
      <c r="C26" s="5" t="s">
        <v>79</v>
      </c>
      <c r="D26" s="5" t="s">
        <v>237</v>
      </c>
      <c r="E26" s="5" t="s">
        <v>238</v>
      </c>
      <c r="F26" s="10" t="s">
        <v>297</v>
      </c>
      <c r="H26" s="77" t="s">
        <v>57</v>
      </c>
      <c r="I26">
        <v>11.8125</v>
      </c>
      <c r="J26">
        <v>33.9375</v>
      </c>
      <c r="K26">
        <v>9.6875</v>
      </c>
      <c r="L26">
        <v>-0.8125</v>
      </c>
      <c r="M26">
        <v>0.4375</v>
      </c>
      <c r="N26">
        <v>7.9375</v>
      </c>
      <c r="O26">
        <v>0.4375</v>
      </c>
      <c r="P26">
        <v>-6.25E-2</v>
      </c>
      <c r="Q26">
        <v>0.9375</v>
      </c>
      <c r="R26">
        <v>6.25E-2</v>
      </c>
      <c r="S26">
        <v>-0.6875</v>
      </c>
      <c r="T26">
        <v>0.5625</v>
      </c>
      <c r="U26">
        <v>0.8125</v>
      </c>
      <c r="V26">
        <v>0.3125</v>
      </c>
      <c r="W26">
        <v>-1.1875</v>
      </c>
    </row>
    <row r="27" spans="1:23" x14ac:dyDescent="0.25">
      <c r="A27" s="2">
        <v>-1</v>
      </c>
      <c r="B27" s="2">
        <v>-1</v>
      </c>
      <c r="C27" s="2">
        <v>-1</v>
      </c>
      <c r="D27" s="2">
        <v>-1</v>
      </c>
      <c r="E27" s="2">
        <v>-1</v>
      </c>
      <c r="F27" s="2">
        <f>I$27+((I$26/2)*A27)+((J$26/2)*B27)+((K$26/2)*C27)+((N$26/2)*A27*B27)</f>
        <v>6.78125</v>
      </c>
      <c r="H27" s="1" t="s">
        <v>171</v>
      </c>
      <c r="I27">
        <v>30.53125</v>
      </c>
    </row>
    <row r="28" spans="1:23" x14ac:dyDescent="0.25">
      <c r="A28" s="2">
        <v>1</v>
      </c>
      <c r="B28" s="2">
        <v>-1</v>
      </c>
      <c r="C28" s="2">
        <v>-1</v>
      </c>
      <c r="D28" s="2">
        <v>-1</v>
      </c>
      <c r="E28" s="2">
        <v>-1</v>
      </c>
      <c r="F28" s="2">
        <f t="shared" ref="F28:F58" si="6">I$27+((I$26/2)*A28)+((J$26/2)*B28)+((K$26/2)*C28)+((N$26/2)*A28*B28)</f>
        <v>10.65625</v>
      </c>
    </row>
    <row r="29" spans="1:23" x14ac:dyDescent="0.25">
      <c r="A29" s="2">
        <v>-1</v>
      </c>
      <c r="B29" s="2">
        <v>1</v>
      </c>
      <c r="C29" s="2">
        <v>-1</v>
      </c>
      <c r="D29" s="2">
        <v>-1</v>
      </c>
      <c r="E29" s="2">
        <v>-1</v>
      </c>
      <c r="F29" s="2">
        <f t="shared" si="6"/>
        <v>32.78125</v>
      </c>
    </row>
    <row r="30" spans="1:23" x14ac:dyDescent="0.25">
      <c r="A30" s="2">
        <v>1</v>
      </c>
      <c r="B30" s="2">
        <v>1</v>
      </c>
      <c r="C30" s="2">
        <v>-1</v>
      </c>
      <c r="D30" s="2">
        <v>-1</v>
      </c>
      <c r="E30" s="2">
        <v>-1</v>
      </c>
      <c r="F30" s="2">
        <f t="shared" si="6"/>
        <v>52.53125</v>
      </c>
    </row>
    <row r="31" spans="1:23" x14ac:dyDescent="0.25">
      <c r="A31" s="2">
        <v>-1</v>
      </c>
      <c r="B31" s="2">
        <v>-1</v>
      </c>
      <c r="C31" s="2">
        <v>1</v>
      </c>
      <c r="D31" s="2">
        <v>-1</v>
      </c>
      <c r="E31" s="2">
        <v>-1</v>
      </c>
      <c r="F31" s="2">
        <f t="shared" si="6"/>
        <v>16.46875</v>
      </c>
    </row>
    <row r="32" spans="1:23" x14ac:dyDescent="0.25">
      <c r="A32" s="2">
        <v>1</v>
      </c>
      <c r="B32" s="2">
        <v>-1</v>
      </c>
      <c r="C32" s="2">
        <v>1</v>
      </c>
      <c r="D32" s="2">
        <v>-1</v>
      </c>
      <c r="E32" s="2">
        <v>-1</v>
      </c>
      <c r="F32" s="2">
        <f t="shared" si="6"/>
        <v>20.34375</v>
      </c>
    </row>
    <row r="33" spans="1:6" x14ac:dyDescent="0.25">
      <c r="A33" s="2">
        <v>-1</v>
      </c>
      <c r="B33" s="2">
        <v>1</v>
      </c>
      <c r="C33" s="2">
        <v>1</v>
      </c>
      <c r="D33" s="2">
        <v>-1</v>
      </c>
      <c r="E33" s="2">
        <v>-1</v>
      </c>
      <c r="F33" s="2">
        <f t="shared" si="6"/>
        <v>42.46875</v>
      </c>
    </row>
    <row r="34" spans="1:6" x14ac:dyDescent="0.25">
      <c r="A34" s="2">
        <v>1</v>
      </c>
      <c r="B34" s="2">
        <v>1</v>
      </c>
      <c r="C34" s="2">
        <v>1</v>
      </c>
      <c r="D34" s="2">
        <v>-1</v>
      </c>
      <c r="E34" s="2">
        <v>-1</v>
      </c>
      <c r="F34" s="2">
        <f t="shared" si="6"/>
        <v>62.21875</v>
      </c>
    </row>
    <row r="35" spans="1:6" x14ac:dyDescent="0.25">
      <c r="A35" s="2">
        <v>-1</v>
      </c>
      <c r="B35" s="2">
        <v>-1</v>
      </c>
      <c r="C35" s="2">
        <v>-1</v>
      </c>
      <c r="D35" s="2">
        <v>1</v>
      </c>
      <c r="E35" s="2">
        <v>-1</v>
      </c>
      <c r="F35" s="2">
        <f>I$27+((I$26/2)*A35)+((J$26/2)*B35)+((K$26/2)*C35)+((N$26/2)*A35*B35)</f>
        <v>6.78125</v>
      </c>
    </row>
    <row r="36" spans="1:6" x14ac:dyDescent="0.25">
      <c r="A36" s="2">
        <v>1</v>
      </c>
      <c r="B36" s="2">
        <v>-1</v>
      </c>
      <c r="C36" s="2">
        <v>-1</v>
      </c>
      <c r="D36" s="2">
        <v>1</v>
      </c>
      <c r="E36" s="2">
        <v>-1</v>
      </c>
      <c r="F36" s="2">
        <f t="shared" si="6"/>
        <v>10.65625</v>
      </c>
    </row>
    <row r="37" spans="1:6" x14ac:dyDescent="0.25">
      <c r="A37" s="2">
        <v>-1</v>
      </c>
      <c r="B37" s="2">
        <v>1</v>
      </c>
      <c r="C37" s="2">
        <v>-1</v>
      </c>
      <c r="D37" s="2">
        <v>1</v>
      </c>
      <c r="E37" s="2">
        <v>-1</v>
      </c>
      <c r="F37" s="2">
        <f t="shared" si="6"/>
        <v>32.78125</v>
      </c>
    </row>
    <row r="38" spans="1:6" x14ac:dyDescent="0.25">
      <c r="A38" s="2">
        <v>1</v>
      </c>
      <c r="B38" s="2">
        <v>1</v>
      </c>
      <c r="C38" s="2">
        <v>-1</v>
      </c>
      <c r="D38" s="2">
        <v>1</v>
      </c>
      <c r="E38" s="2">
        <v>-1</v>
      </c>
      <c r="F38" s="2">
        <f t="shared" si="6"/>
        <v>52.53125</v>
      </c>
    </row>
    <row r="39" spans="1:6" x14ac:dyDescent="0.25">
      <c r="A39" s="2">
        <v>-1</v>
      </c>
      <c r="B39" s="2">
        <v>-1</v>
      </c>
      <c r="C39" s="2">
        <v>1</v>
      </c>
      <c r="D39" s="2">
        <v>1</v>
      </c>
      <c r="E39" s="2">
        <v>-1</v>
      </c>
      <c r="F39" s="2">
        <f t="shared" si="6"/>
        <v>16.46875</v>
      </c>
    </row>
    <row r="40" spans="1:6" x14ac:dyDescent="0.25">
      <c r="A40" s="2">
        <v>1</v>
      </c>
      <c r="B40" s="2">
        <v>-1</v>
      </c>
      <c r="C40" s="2">
        <v>1</v>
      </c>
      <c r="D40" s="2">
        <v>1</v>
      </c>
      <c r="E40" s="2">
        <v>-1</v>
      </c>
      <c r="F40" s="2">
        <f t="shared" si="6"/>
        <v>20.34375</v>
      </c>
    </row>
    <row r="41" spans="1:6" x14ac:dyDescent="0.25">
      <c r="A41" s="2">
        <v>-1</v>
      </c>
      <c r="B41" s="2">
        <v>1</v>
      </c>
      <c r="C41" s="2">
        <v>1</v>
      </c>
      <c r="D41" s="2">
        <v>1</v>
      </c>
      <c r="E41" s="2">
        <v>-1</v>
      </c>
      <c r="F41" s="2">
        <f t="shared" si="6"/>
        <v>42.46875</v>
      </c>
    </row>
    <row r="42" spans="1:6" x14ac:dyDescent="0.25">
      <c r="A42" s="2">
        <v>1</v>
      </c>
      <c r="B42" s="2">
        <v>1</v>
      </c>
      <c r="C42" s="2">
        <v>1</v>
      </c>
      <c r="D42" s="2">
        <v>1</v>
      </c>
      <c r="E42" s="2">
        <v>-1</v>
      </c>
      <c r="F42" s="2">
        <f t="shared" si="6"/>
        <v>62.21875</v>
      </c>
    </row>
    <row r="43" spans="1:6" x14ac:dyDescent="0.25">
      <c r="A43" s="2">
        <v>-1</v>
      </c>
      <c r="B43" s="2">
        <v>-1</v>
      </c>
      <c r="C43" s="2">
        <v>-1</v>
      </c>
      <c r="D43" s="2">
        <v>-1</v>
      </c>
      <c r="E43" s="2">
        <v>1</v>
      </c>
      <c r="F43" s="2">
        <f t="shared" si="6"/>
        <v>6.78125</v>
      </c>
    </row>
    <row r="44" spans="1:6" x14ac:dyDescent="0.25">
      <c r="A44" s="2">
        <v>1</v>
      </c>
      <c r="B44" s="2">
        <v>-1</v>
      </c>
      <c r="C44" s="2">
        <v>-1</v>
      </c>
      <c r="D44" s="2">
        <v>-1</v>
      </c>
      <c r="E44" s="2">
        <v>1</v>
      </c>
      <c r="F44" s="2">
        <f t="shared" si="6"/>
        <v>10.65625</v>
      </c>
    </row>
    <row r="45" spans="1:6" x14ac:dyDescent="0.25">
      <c r="A45" s="2">
        <v>-1</v>
      </c>
      <c r="B45" s="2">
        <v>1</v>
      </c>
      <c r="C45" s="2">
        <v>-1</v>
      </c>
      <c r="D45" s="2">
        <v>-1</v>
      </c>
      <c r="E45" s="2">
        <v>1</v>
      </c>
      <c r="F45" s="2">
        <f t="shared" si="6"/>
        <v>32.78125</v>
      </c>
    </row>
    <row r="46" spans="1:6" x14ac:dyDescent="0.25">
      <c r="A46" s="2">
        <v>1</v>
      </c>
      <c r="B46" s="2">
        <v>1</v>
      </c>
      <c r="C46" s="2">
        <v>-1</v>
      </c>
      <c r="D46" s="2">
        <v>-1</v>
      </c>
      <c r="E46" s="2">
        <v>1</v>
      </c>
      <c r="F46" s="2">
        <f t="shared" si="6"/>
        <v>52.53125</v>
      </c>
    </row>
    <row r="47" spans="1:6" x14ac:dyDescent="0.25">
      <c r="A47" s="2">
        <v>-1</v>
      </c>
      <c r="B47" s="2">
        <v>-1</v>
      </c>
      <c r="C47" s="2">
        <v>1</v>
      </c>
      <c r="D47" s="2">
        <v>-1</v>
      </c>
      <c r="E47" s="2">
        <v>1</v>
      </c>
      <c r="F47" s="2">
        <f t="shared" si="6"/>
        <v>16.46875</v>
      </c>
    </row>
    <row r="48" spans="1:6" x14ac:dyDescent="0.25">
      <c r="A48" s="2">
        <v>1</v>
      </c>
      <c r="B48" s="2">
        <v>-1</v>
      </c>
      <c r="C48" s="2">
        <v>1</v>
      </c>
      <c r="D48" s="2">
        <v>-1</v>
      </c>
      <c r="E48" s="2">
        <v>1</v>
      </c>
      <c r="F48" s="2">
        <f t="shared" si="6"/>
        <v>20.34375</v>
      </c>
    </row>
    <row r="49" spans="1:6" x14ac:dyDescent="0.25">
      <c r="A49" s="2">
        <v>-1</v>
      </c>
      <c r="B49" s="2">
        <v>1</v>
      </c>
      <c r="C49" s="2">
        <v>1</v>
      </c>
      <c r="D49" s="2">
        <v>-1</v>
      </c>
      <c r="E49" s="2">
        <v>1</v>
      </c>
      <c r="F49" s="2">
        <f t="shared" si="6"/>
        <v>42.46875</v>
      </c>
    </row>
    <row r="50" spans="1:6" x14ac:dyDescent="0.25">
      <c r="A50" s="2">
        <v>1</v>
      </c>
      <c r="B50" s="2">
        <v>1</v>
      </c>
      <c r="C50" s="2">
        <v>1</v>
      </c>
      <c r="D50" s="2">
        <v>-1</v>
      </c>
      <c r="E50" s="2">
        <v>1</v>
      </c>
      <c r="F50" s="2">
        <f t="shared" si="6"/>
        <v>62.21875</v>
      </c>
    </row>
    <row r="51" spans="1:6" x14ac:dyDescent="0.25">
      <c r="A51" s="2">
        <v>-1</v>
      </c>
      <c r="B51" s="2">
        <v>-1</v>
      </c>
      <c r="C51" s="2">
        <v>-1</v>
      </c>
      <c r="D51" s="2">
        <v>1</v>
      </c>
      <c r="E51" s="2">
        <v>1</v>
      </c>
      <c r="F51" s="2">
        <f t="shared" si="6"/>
        <v>6.78125</v>
      </c>
    </row>
    <row r="52" spans="1:6" x14ac:dyDescent="0.25">
      <c r="A52" s="2">
        <v>1</v>
      </c>
      <c r="B52" s="2">
        <v>-1</v>
      </c>
      <c r="C52" s="2">
        <v>-1</v>
      </c>
      <c r="D52" s="2">
        <v>1</v>
      </c>
      <c r="E52" s="2">
        <v>1</v>
      </c>
      <c r="F52" s="2">
        <f t="shared" si="6"/>
        <v>10.65625</v>
      </c>
    </row>
    <row r="53" spans="1:6" x14ac:dyDescent="0.25">
      <c r="A53" s="2">
        <v>-1</v>
      </c>
      <c r="B53" s="2">
        <v>1</v>
      </c>
      <c r="C53" s="2">
        <v>-1</v>
      </c>
      <c r="D53" s="2">
        <v>1</v>
      </c>
      <c r="E53" s="2">
        <v>1</v>
      </c>
      <c r="F53" s="2">
        <f t="shared" si="6"/>
        <v>32.78125</v>
      </c>
    </row>
    <row r="54" spans="1:6" x14ac:dyDescent="0.25">
      <c r="A54" s="2">
        <v>1</v>
      </c>
      <c r="B54" s="2">
        <v>1</v>
      </c>
      <c r="C54" s="2">
        <v>-1</v>
      </c>
      <c r="D54" s="2">
        <v>1</v>
      </c>
      <c r="E54" s="2">
        <v>1</v>
      </c>
      <c r="F54" s="2">
        <f t="shared" si="6"/>
        <v>52.53125</v>
      </c>
    </row>
    <row r="55" spans="1:6" x14ac:dyDescent="0.25">
      <c r="A55" s="2">
        <v>-1</v>
      </c>
      <c r="B55" s="2">
        <v>-1</v>
      </c>
      <c r="C55" s="2">
        <v>1</v>
      </c>
      <c r="D55" s="2">
        <v>1</v>
      </c>
      <c r="E55" s="2">
        <v>1</v>
      </c>
      <c r="F55" s="2">
        <f t="shared" si="6"/>
        <v>16.46875</v>
      </c>
    </row>
    <row r="56" spans="1:6" x14ac:dyDescent="0.25">
      <c r="A56" s="2">
        <v>1</v>
      </c>
      <c r="B56" s="2">
        <v>-1</v>
      </c>
      <c r="C56" s="2">
        <v>1</v>
      </c>
      <c r="D56" s="2">
        <v>1</v>
      </c>
      <c r="E56" s="2">
        <v>1</v>
      </c>
      <c r="F56" s="2">
        <f t="shared" si="6"/>
        <v>20.34375</v>
      </c>
    </row>
    <row r="57" spans="1:6" x14ac:dyDescent="0.25">
      <c r="A57" s="2">
        <v>-1</v>
      </c>
      <c r="B57" s="2">
        <v>1</v>
      </c>
      <c r="C57" s="2">
        <v>1</v>
      </c>
      <c r="D57" s="2">
        <v>1</v>
      </c>
      <c r="E57" s="2">
        <v>1</v>
      </c>
      <c r="F57" s="2">
        <f t="shared" si="6"/>
        <v>42.46875</v>
      </c>
    </row>
    <row r="58" spans="1:6" x14ac:dyDescent="0.2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f t="shared" si="6"/>
        <v>62.21875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zoomScale="70" zoomScaleNormal="70" workbookViewId="0"/>
  </sheetViews>
  <sheetFormatPr baseColWidth="10" defaultRowHeight="15" x14ac:dyDescent="0.25"/>
  <cols>
    <col min="15" max="15" width="14.875" bestFit="1" customWidth="1"/>
  </cols>
  <sheetData>
    <row r="1" spans="1:24" x14ac:dyDescent="0.25">
      <c r="A1" t="s">
        <v>298</v>
      </c>
    </row>
    <row r="2" spans="1:24" x14ac:dyDescent="0.25">
      <c r="A2" t="s">
        <v>299</v>
      </c>
    </row>
    <row r="3" spans="1:24" ht="15.75" thickBot="1" x14ac:dyDescent="0.3">
      <c r="A3" s="19" t="s">
        <v>302</v>
      </c>
      <c r="C3" t="s">
        <v>303</v>
      </c>
      <c r="K3" s="19"/>
      <c r="N3" s="19" t="s">
        <v>300</v>
      </c>
    </row>
    <row r="4" spans="1:24" x14ac:dyDescent="0.25">
      <c r="A4" s="5" t="s">
        <v>7</v>
      </c>
      <c r="B4" s="5" t="s">
        <v>8</v>
      </c>
      <c r="C4" s="5" t="s">
        <v>79</v>
      </c>
      <c r="D4" s="5" t="s">
        <v>237</v>
      </c>
      <c r="E4" s="5" t="s">
        <v>238</v>
      </c>
      <c r="F4" s="5" t="s">
        <v>144</v>
      </c>
      <c r="G4" s="5" t="s">
        <v>136</v>
      </c>
      <c r="I4" s="93" t="s">
        <v>7</v>
      </c>
      <c r="J4" s="99" t="s">
        <v>8</v>
      </c>
      <c r="K4" s="99" t="s">
        <v>79</v>
      </c>
      <c r="L4" s="113" t="s">
        <v>237</v>
      </c>
      <c r="M4" s="114" t="s">
        <v>238</v>
      </c>
      <c r="N4" s="93" t="s">
        <v>144</v>
      </c>
      <c r="O4" s="94" t="s">
        <v>136</v>
      </c>
      <c r="Q4" s="42" t="s">
        <v>301</v>
      </c>
      <c r="R4" s="40"/>
      <c r="S4" s="40"/>
      <c r="T4" s="40"/>
      <c r="U4" s="40"/>
      <c r="V4" s="40"/>
      <c r="W4" s="40"/>
    </row>
    <row r="5" spans="1:24" x14ac:dyDescent="0.25">
      <c r="A5" s="2">
        <v>-1</v>
      </c>
      <c r="B5" s="2">
        <v>-1</v>
      </c>
      <c r="C5" s="2">
        <v>-1</v>
      </c>
      <c r="D5" s="2">
        <v>-1</v>
      </c>
      <c r="E5" s="2">
        <v>-1</v>
      </c>
      <c r="F5" s="3" t="s">
        <v>23</v>
      </c>
      <c r="G5" s="2">
        <v>7</v>
      </c>
      <c r="I5" s="100">
        <v>-1</v>
      </c>
      <c r="J5" s="2">
        <v>-1</v>
      </c>
      <c r="K5" s="2">
        <v>-1</v>
      </c>
      <c r="L5" s="42" t="s">
        <v>304</v>
      </c>
      <c r="M5" s="111"/>
      <c r="N5" s="95" t="s">
        <v>23</v>
      </c>
      <c r="O5" s="96">
        <v>7</v>
      </c>
    </row>
    <row r="6" spans="1:24" x14ac:dyDescent="0.25">
      <c r="A6" s="2">
        <v>1</v>
      </c>
      <c r="B6" s="2">
        <v>-1</v>
      </c>
      <c r="C6" s="2">
        <v>-1</v>
      </c>
      <c r="D6" s="2">
        <v>-1</v>
      </c>
      <c r="E6" s="2">
        <v>-1</v>
      </c>
      <c r="F6" s="2" t="s">
        <v>24</v>
      </c>
      <c r="G6" s="2">
        <v>9</v>
      </c>
      <c r="I6" s="100">
        <v>1</v>
      </c>
      <c r="J6" s="2">
        <v>-1</v>
      </c>
      <c r="K6" s="2">
        <v>-1</v>
      </c>
      <c r="L6" s="112" t="s">
        <v>305</v>
      </c>
      <c r="M6" s="111"/>
      <c r="N6" s="95" t="s">
        <v>24</v>
      </c>
      <c r="O6" s="96">
        <v>9</v>
      </c>
    </row>
    <row r="7" spans="1:24" x14ac:dyDescent="0.25">
      <c r="A7" s="2">
        <v>-1</v>
      </c>
      <c r="B7" s="2">
        <v>1</v>
      </c>
      <c r="C7" s="2">
        <v>-1</v>
      </c>
      <c r="D7" s="2">
        <v>-1</v>
      </c>
      <c r="E7" s="2">
        <v>-1</v>
      </c>
      <c r="F7" s="2" t="s">
        <v>25</v>
      </c>
      <c r="G7" s="2">
        <v>34</v>
      </c>
      <c r="I7" s="100">
        <v>-1</v>
      </c>
      <c r="J7" s="2">
        <v>1</v>
      </c>
      <c r="K7" s="2">
        <v>-1</v>
      </c>
      <c r="L7" s="70"/>
      <c r="M7" s="108"/>
      <c r="N7" s="95" t="s">
        <v>25</v>
      </c>
      <c r="O7" s="96">
        <v>34</v>
      </c>
    </row>
    <row r="8" spans="1:24" x14ac:dyDescent="0.25">
      <c r="A8" s="2">
        <v>1</v>
      </c>
      <c r="B8" s="2">
        <v>1</v>
      </c>
      <c r="C8" s="2">
        <v>-1</v>
      </c>
      <c r="D8" s="2">
        <v>-1</v>
      </c>
      <c r="E8" s="2">
        <v>-1</v>
      </c>
      <c r="F8" s="2" t="s">
        <v>26</v>
      </c>
      <c r="G8" s="2">
        <v>55</v>
      </c>
      <c r="I8" s="100">
        <v>1</v>
      </c>
      <c r="J8" s="2">
        <v>1</v>
      </c>
      <c r="K8" s="2">
        <v>-1</v>
      </c>
      <c r="L8" s="70"/>
      <c r="M8" s="108"/>
      <c r="N8" s="95" t="s">
        <v>26</v>
      </c>
      <c r="O8" s="96">
        <v>55</v>
      </c>
      <c r="Q8" s="121" t="s">
        <v>314</v>
      </c>
      <c r="R8" s="121"/>
      <c r="S8" s="121"/>
      <c r="T8" s="121"/>
      <c r="U8" s="121"/>
      <c r="V8" s="121"/>
      <c r="W8" s="121"/>
      <c r="X8" s="121"/>
    </row>
    <row r="9" spans="1:24" x14ac:dyDescent="0.25">
      <c r="A9" s="2">
        <v>-1</v>
      </c>
      <c r="B9" s="2">
        <v>-1</v>
      </c>
      <c r="C9" s="2">
        <v>1</v>
      </c>
      <c r="D9" s="2">
        <v>-1</v>
      </c>
      <c r="E9" s="2">
        <v>-1</v>
      </c>
      <c r="F9" s="2" t="s">
        <v>83</v>
      </c>
      <c r="G9" s="2">
        <v>16</v>
      </c>
      <c r="I9" s="100">
        <v>-1</v>
      </c>
      <c r="J9" s="2">
        <v>-1</v>
      </c>
      <c r="K9" s="2">
        <v>1</v>
      </c>
      <c r="L9" s="70"/>
      <c r="M9" s="108"/>
      <c r="N9" s="95" t="s">
        <v>83</v>
      </c>
      <c r="O9" s="96">
        <v>16</v>
      </c>
    </row>
    <row r="10" spans="1:24" x14ac:dyDescent="0.25">
      <c r="A10" s="2">
        <v>1</v>
      </c>
      <c r="B10" s="2">
        <v>-1</v>
      </c>
      <c r="C10" s="2">
        <v>1</v>
      </c>
      <c r="D10" s="2">
        <v>-1</v>
      </c>
      <c r="E10" s="2">
        <v>-1</v>
      </c>
      <c r="F10" s="2" t="s">
        <v>84</v>
      </c>
      <c r="G10" s="2">
        <v>20</v>
      </c>
      <c r="I10" s="100">
        <v>1</v>
      </c>
      <c r="J10" s="2">
        <v>-1</v>
      </c>
      <c r="K10" s="2">
        <v>1</v>
      </c>
      <c r="L10" s="70"/>
      <c r="M10" s="108"/>
      <c r="N10" s="95" t="s">
        <v>84</v>
      </c>
      <c r="O10" s="96">
        <v>20</v>
      </c>
    </row>
    <row r="11" spans="1:24" x14ac:dyDescent="0.25">
      <c r="A11" s="2">
        <v>-1</v>
      </c>
      <c r="B11" s="2">
        <v>1</v>
      </c>
      <c r="C11" s="2">
        <v>1</v>
      </c>
      <c r="D11" s="2">
        <v>-1</v>
      </c>
      <c r="E11" s="2">
        <v>-1</v>
      </c>
      <c r="F11" s="2" t="s">
        <v>85</v>
      </c>
      <c r="G11" s="2">
        <v>40</v>
      </c>
      <c r="I11" s="100">
        <v>-1</v>
      </c>
      <c r="J11" s="2">
        <v>1</v>
      </c>
      <c r="K11" s="2">
        <v>1</v>
      </c>
      <c r="L11" s="70"/>
      <c r="M11" s="108"/>
      <c r="N11" s="95" t="s">
        <v>85</v>
      </c>
      <c r="O11" s="96">
        <v>40</v>
      </c>
    </row>
    <row r="12" spans="1:24" ht="15.75" thickBot="1" x14ac:dyDescent="0.3">
      <c r="A12" s="2">
        <v>1</v>
      </c>
      <c r="B12" s="2">
        <v>1</v>
      </c>
      <c r="C12" s="2">
        <v>1</v>
      </c>
      <c r="D12" s="2">
        <v>-1</v>
      </c>
      <c r="E12" s="2">
        <v>-1</v>
      </c>
      <c r="F12" s="2" t="s">
        <v>86</v>
      </c>
      <c r="G12" s="2">
        <v>60</v>
      </c>
      <c r="I12" s="101">
        <v>1</v>
      </c>
      <c r="J12" s="74">
        <v>1</v>
      </c>
      <c r="K12" s="74">
        <v>1</v>
      </c>
      <c r="L12" s="109"/>
      <c r="M12" s="110"/>
      <c r="N12" s="97" t="s">
        <v>86</v>
      </c>
      <c r="O12" s="98">
        <v>60</v>
      </c>
    </row>
    <row r="13" spans="1:24" x14ac:dyDescent="0.25">
      <c r="A13" s="2">
        <v>-1</v>
      </c>
      <c r="B13" s="2">
        <v>-1</v>
      </c>
      <c r="C13" s="2">
        <v>-1</v>
      </c>
      <c r="D13" s="2">
        <v>1</v>
      </c>
      <c r="E13" s="2">
        <v>-1</v>
      </c>
      <c r="F13" s="2" t="s">
        <v>239</v>
      </c>
      <c r="G13" s="2">
        <v>8</v>
      </c>
      <c r="I13" s="102">
        <v>-1</v>
      </c>
      <c r="J13" s="103">
        <v>-1</v>
      </c>
      <c r="K13" s="103">
        <v>-1</v>
      </c>
      <c r="L13" s="106"/>
      <c r="M13" s="107"/>
      <c r="N13" s="105" t="s">
        <v>23</v>
      </c>
      <c r="O13" s="104">
        <v>8</v>
      </c>
    </row>
    <row r="14" spans="1:24" x14ac:dyDescent="0.25">
      <c r="A14" s="2">
        <v>1</v>
      </c>
      <c r="B14" s="2">
        <v>-1</v>
      </c>
      <c r="C14" s="2">
        <v>-1</v>
      </c>
      <c r="D14" s="2">
        <v>1</v>
      </c>
      <c r="E14" s="2">
        <v>-1</v>
      </c>
      <c r="F14" s="2" t="s">
        <v>241</v>
      </c>
      <c r="G14" s="2">
        <v>10</v>
      </c>
      <c r="I14" s="100">
        <v>1</v>
      </c>
      <c r="J14" s="2">
        <v>-1</v>
      </c>
      <c r="K14" s="2">
        <v>-1</v>
      </c>
      <c r="L14" s="70"/>
      <c r="M14" s="108"/>
      <c r="N14" s="95" t="s">
        <v>24</v>
      </c>
      <c r="O14" s="96">
        <v>10</v>
      </c>
    </row>
    <row r="15" spans="1:24" x14ac:dyDescent="0.25">
      <c r="A15" s="2">
        <v>-1</v>
      </c>
      <c r="B15" s="2">
        <v>1</v>
      </c>
      <c r="C15" s="2">
        <v>-1</v>
      </c>
      <c r="D15" s="2">
        <v>1</v>
      </c>
      <c r="E15" s="2">
        <v>-1</v>
      </c>
      <c r="F15" s="2" t="s">
        <v>242</v>
      </c>
      <c r="G15" s="2">
        <v>32</v>
      </c>
      <c r="I15" s="100">
        <v>-1</v>
      </c>
      <c r="J15" s="2">
        <v>1</v>
      </c>
      <c r="K15" s="2">
        <v>-1</v>
      </c>
      <c r="L15" s="70"/>
      <c r="M15" s="108"/>
      <c r="N15" s="95" t="s">
        <v>25</v>
      </c>
      <c r="O15" s="96">
        <v>32</v>
      </c>
    </row>
    <row r="16" spans="1:24" x14ac:dyDescent="0.25">
      <c r="A16" s="2">
        <v>1</v>
      </c>
      <c r="B16" s="2">
        <v>1</v>
      </c>
      <c r="C16" s="2">
        <v>-1</v>
      </c>
      <c r="D16" s="2">
        <v>1</v>
      </c>
      <c r="E16" s="2">
        <v>-1</v>
      </c>
      <c r="F16" s="2" t="s">
        <v>243</v>
      </c>
      <c r="G16" s="2">
        <v>50</v>
      </c>
      <c r="I16" s="100">
        <v>1</v>
      </c>
      <c r="J16" s="2">
        <v>1</v>
      </c>
      <c r="K16" s="2">
        <v>-1</v>
      </c>
      <c r="L16" s="70"/>
      <c r="M16" s="108"/>
      <c r="N16" s="95" t="s">
        <v>26</v>
      </c>
      <c r="O16" s="96">
        <v>50</v>
      </c>
    </row>
    <row r="17" spans="1:15" x14ac:dyDescent="0.25">
      <c r="A17" s="2">
        <v>-1</v>
      </c>
      <c r="B17" s="2">
        <v>-1</v>
      </c>
      <c r="C17" s="2">
        <v>1</v>
      </c>
      <c r="D17" s="2">
        <v>1</v>
      </c>
      <c r="E17" s="2">
        <v>-1</v>
      </c>
      <c r="F17" s="2" t="s">
        <v>244</v>
      </c>
      <c r="G17" s="2">
        <v>18</v>
      </c>
      <c r="I17" s="100">
        <v>-1</v>
      </c>
      <c r="J17" s="2">
        <v>-1</v>
      </c>
      <c r="K17" s="2">
        <v>1</v>
      </c>
      <c r="L17" s="70"/>
      <c r="M17" s="108"/>
      <c r="N17" s="95" t="s">
        <v>83</v>
      </c>
      <c r="O17" s="96">
        <v>18</v>
      </c>
    </row>
    <row r="18" spans="1:15" x14ac:dyDescent="0.25">
      <c r="A18" s="2">
        <v>1</v>
      </c>
      <c r="B18" s="2">
        <v>-1</v>
      </c>
      <c r="C18" s="2">
        <v>1</v>
      </c>
      <c r="D18" s="2">
        <v>1</v>
      </c>
      <c r="E18" s="2">
        <v>-1</v>
      </c>
      <c r="F18" s="2" t="s">
        <v>245</v>
      </c>
      <c r="G18" s="2">
        <v>21</v>
      </c>
      <c r="I18" s="100">
        <v>1</v>
      </c>
      <c r="J18" s="2">
        <v>-1</v>
      </c>
      <c r="K18" s="2">
        <v>1</v>
      </c>
      <c r="L18" s="70"/>
      <c r="M18" s="108"/>
      <c r="N18" s="95" t="s">
        <v>84</v>
      </c>
      <c r="O18" s="96">
        <v>21</v>
      </c>
    </row>
    <row r="19" spans="1:15" x14ac:dyDescent="0.25">
      <c r="A19" s="2">
        <v>-1</v>
      </c>
      <c r="B19" s="2">
        <v>1</v>
      </c>
      <c r="C19" s="2">
        <v>1</v>
      </c>
      <c r="D19" s="2">
        <v>1</v>
      </c>
      <c r="E19" s="2">
        <v>-1</v>
      </c>
      <c r="F19" s="2" t="s">
        <v>246</v>
      </c>
      <c r="G19" s="2">
        <v>44</v>
      </c>
      <c r="I19" s="100">
        <v>-1</v>
      </c>
      <c r="J19" s="2">
        <v>1</v>
      </c>
      <c r="K19" s="2">
        <v>1</v>
      </c>
      <c r="L19" s="70"/>
      <c r="M19" s="108"/>
      <c r="N19" s="95" t="s">
        <v>85</v>
      </c>
      <c r="O19" s="96">
        <v>44</v>
      </c>
    </row>
    <row r="20" spans="1:15" ht="15.75" thickBot="1" x14ac:dyDescent="0.3">
      <c r="A20" s="2">
        <v>1</v>
      </c>
      <c r="B20" s="2">
        <v>1</v>
      </c>
      <c r="C20" s="2">
        <v>1</v>
      </c>
      <c r="D20" s="2">
        <v>1</v>
      </c>
      <c r="E20" s="2">
        <v>-1</v>
      </c>
      <c r="F20" s="2" t="s">
        <v>247</v>
      </c>
      <c r="G20" s="2">
        <v>61</v>
      </c>
      <c r="I20" s="101">
        <v>1</v>
      </c>
      <c r="J20" s="74">
        <v>1</v>
      </c>
      <c r="K20" s="74">
        <v>1</v>
      </c>
      <c r="L20" s="109"/>
      <c r="M20" s="110"/>
      <c r="N20" s="97" t="s">
        <v>86</v>
      </c>
      <c r="O20" s="98">
        <v>61</v>
      </c>
    </row>
    <row r="21" spans="1:15" x14ac:dyDescent="0.25">
      <c r="A21" s="2">
        <v>-1</v>
      </c>
      <c r="B21" s="2">
        <v>-1</v>
      </c>
      <c r="C21" s="2">
        <v>-1</v>
      </c>
      <c r="D21" s="2">
        <v>-1</v>
      </c>
      <c r="E21" s="2">
        <v>1</v>
      </c>
      <c r="F21" s="2" t="s">
        <v>240</v>
      </c>
      <c r="G21" s="2">
        <v>8</v>
      </c>
      <c r="I21" s="102">
        <v>-1</v>
      </c>
      <c r="J21" s="103">
        <v>-1</v>
      </c>
      <c r="K21" s="103">
        <v>-1</v>
      </c>
      <c r="L21" s="106"/>
      <c r="M21" s="107"/>
      <c r="N21" s="105" t="s">
        <v>23</v>
      </c>
      <c r="O21" s="104">
        <v>8</v>
      </c>
    </row>
    <row r="22" spans="1:15" x14ac:dyDescent="0.25">
      <c r="A22" s="2">
        <v>1</v>
      </c>
      <c r="B22" s="2">
        <v>-1</v>
      </c>
      <c r="C22" s="2">
        <v>-1</v>
      </c>
      <c r="D22" s="2">
        <v>-1</v>
      </c>
      <c r="E22" s="2">
        <v>1</v>
      </c>
      <c r="F22" s="2" t="s">
        <v>248</v>
      </c>
      <c r="G22" s="2">
        <v>12</v>
      </c>
      <c r="I22" s="100">
        <v>1</v>
      </c>
      <c r="J22" s="2">
        <v>-1</v>
      </c>
      <c r="K22" s="2">
        <v>-1</v>
      </c>
      <c r="L22" s="70"/>
      <c r="M22" s="108"/>
      <c r="N22" s="95" t="s">
        <v>24</v>
      </c>
      <c r="O22" s="96">
        <v>12</v>
      </c>
    </row>
    <row r="23" spans="1:15" x14ac:dyDescent="0.25">
      <c r="A23" s="2">
        <v>-1</v>
      </c>
      <c r="B23" s="2">
        <v>1</v>
      </c>
      <c r="C23" s="2">
        <v>-1</v>
      </c>
      <c r="D23" s="2">
        <v>-1</v>
      </c>
      <c r="E23" s="2">
        <v>1</v>
      </c>
      <c r="F23" s="2" t="s">
        <v>249</v>
      </c>
      <c r="G23" s="2">
        <v>35</v>
      </c>
      <c r="I23" s="100">
        <v>-1</v>
      </c>
      <c r="J23" s="2">
        <v>1</v>
      </c>
      <c r="K23" s="2">
        <v>-1</v>
      </c>
      <c r="L23" s="70"/>
      <c r="M23" s="108"/>
      <c r="N23" s="95" t="s">
        <v>25</v>
      </c>
      <c r="O23" s="96">
        <v>35</v>
      </c>
    </row>
    <row r="24" spans="1:15" x14ac:dyDescent="0.25">
      <c r="A24" s="2">
        <v>1</v>
      </c>
      <c r="B24" s="2">
        <v>1</v>
      </c>
      <c r="C24" s="2">
        <v>-1</v>
      </c>
      <c r="D24" s="2">
        <v>-1</v>
      </c>
      <c r="E24" s="2">
        <v>1</v>
      </c>
      <c r="F24" s="2" t="s">
        <v>250</v>
      </c>
      <c r="G24" s="2">
        <v>52</v>
      </c>
      <c r="I24" s="100">
        <v>1</v>
      </c>
      <c r="J24" s="2">
        <v>1</v>
      </c>
      <c r="K24" s="2">
        <v>-1</v>
      </c>
      <c r="L24" s="70"/>
      <c r="M24" s="108"/>
      <c r="N24" s="95" t="s">
        <v>26</v>
      </c>
      <c r="O24" s="96">
        <v>52</v>
      </c>
    </row>
    <row r="25" spans="1:15" x14ac:dyDescent="0.25">
      <c r="A25" s="2">
        <v>-1</v>
      </c>
      <c r="B25" s="2">
        <v>-1</v>
      </c>
      <c r="C25" s="2">
        <v>1</v>
      </c>
      <c r="D25" s="2">
        <v>-1</v>
      </c>
      <c r="E25" s="2">
        <v>1</v>
      </c>
      <c r="F25" s="2" t="s">
        <v>251</v>
      </c>
      <c r="G25" s="2">
        <v>15</v>
      </c>
      <c r="I25" s="100">
        <v>-1</v>
      </c>
      <c r="J25" s="2">
        <v>-1</v>
      </c>
      <c r="K25" s="2">
        <v>1</v>
      </c>
      <c r="L25" s="70"/>
      <c r="M25" s="108"/>
      <c r="N25" s="95" t="s">
        <v>83</v>
      </c>
      <c r="O25" s="96">
        <v>15</v>
      </c>
    </row>
    <row r="26" spans="1:15" x14ac:dyDescent="0.25">
      <c r="A26" s="2">
        <v>1</v>
      </c>
      <c r="B26" s="2">
        <v>-1</v>
      </c>
      <c r="C26" s="2">
        <v>1</v>
      </c>
      <c r="D26" s="2">
        <v>-1</v>
      </c>
      <c r="E26" s="2">
        <v>1</v>
      </c>
      <c r="F26" s="2" t="s">
        <v>252</v>
      </c>
      <c r="G26" s="2">
        <v>22</v>
      </c>
      <c r="I26" s="100">
        <v>1</v>
      </c>
      <c r="J26" s="2">
        <v>-1</v>
      </c>
      <c r="K26" s="2">
        <v>1</v>
      </c>
      <c r="L26" s="70"/>
      <c r="M26" s="108"/>
      <c r="N26" s="95" t="s">
        <v>84</v>
      </c>
      <c r="O26" s="96">
        <v>22</v>
      </c>
    </row>
    <row r="27" spans="1:15" x14ac:dyDescent="0.25">
      <c r="A27" s="2">
        <v>-1</v>
      </c>
      <c r="B27" s="2">
        <v>1</v>
      </c>
      <c r="C27" s="2">
        <v>1</v>
      </c>
      <c r="D27" s="2">
        <v>-1</v>
      </c>
      <c r="E27" s="2">
        <v>1</v>
      </c>
      <c r="F27" s="2" t="s">
        <v>253</v>
      </c>
      <c r="G27" s="2">
        <v>45</v>
      </c>
      <c r="I27" s="100">
        <v>-1</v>
      </c>
      <c r="J27" s="2">
        <v>1</v>
      </c>
      <c r="K27" s="2">
        <v>1</v>
      </c>
      <c r="L27" s="70"/>
      <c r="M27" s="108"/>
      <c r="N27" s="95" t="s">
        <v>85</v>
      </c>
      <c r="O27" s="96">
        <v>45</v>
      </c>
    </row>
    <row r="28" spans="1:15" ht="15.75" thickBot="1" x14ac:dyDescent="0.3">
      <c r="A28" s="2">
        <v>1</v>
      </c>
      <c r="B28" s="2">
        <v>1</v>
      </c>
      <c r="C28" s="2">
        <v>1</v>
      </c>
      <c r="D28" s="2">
        <v>-1</v>
      </c>
      <c r="E28" s="2">
        <v>1</v>
      </c>
      <c r="F28" s="2" t="s">
        <v>254</v>
      </c>
      <c r="G28" s="2">
        <v>65</v>
      </c>
      <c r="I28" s="101">
        <v>1</v>
      </c>
      <c r="J28" s="74">
        <v>1</v>
      </c>
      <c r="K28" s="74">
        <v>1</v>
      </c>
      <c r="L28" s="109"/>
      <c r="M28" s="110"/>
      <c r="N28" s="97" t="s">
        <v>86</v>
      </c>
      <c r="O28" s="98">
        <v>65</v>
      </c>
    </row>
    <row r="29" spans="1:15" x14ac:dyDescent="0.25">
      <c r="A29" s="2">
        <v>-1</v>
      </c>
      <c r="B29" s="2">
        <v>-1</v>
      </c>
      <c r="C29" s="2">
        <v>-1</v>
      </c>
      <c r="D29" s="2">
        <v>1</v>
      </c>
      <c r="E29" s="2">
        <v>1</v>
      </c>
      <c r="F29" s="2" t="s">
        <v>255</v>
      </c>
      <c r="G29" s="2">
        <v>6</v>
      </c>
      <c r="I29" s="102">
        <v>-1</v>
      </c>
      <c r="J29" s="103">
        <v>-1</v>
      </c>
      <c r="K29" s="103">
        <v>-1</v>
      </c>
      <c r="L29" s="106"/>
      <c r="M29" s="107"/>
      <c r="N29" s="105" t="s">
        <v>23</v>
      </c>
      <c r="O29" s="104">
        <v>6</v>
      </c>
    </row>
    <row r="30" spans="1:15" x14ac:dyDescent="0.25">
      <c r="A30" s="2">
        <v>1</v>
      </c>
      <c r="B30" s="2">
        <v>-1</v>
      </c>
      <c r="C30" s="2">
        <v>-1</v>
      </c>
      <c r="D30" s="2">
        <v>1</v>
      </c>
      <c r="E30" s="2">
        <v>1</v>
      </c>
      <c r="F30" s="2" t="s">
        <v>256</v>
      </c>
      <c r="G30" s="2">
        <v>10</v>
      </c>
      <c r="I30" s="100">
        <v>1</v>
      </c>
      <c r="J30" s="2">
        <v>-1</v>
      </c>
      <c r="K30" s="2">
        <v>-1</v>
      </c>
      <c r="L30" s="70"/>
      <c r="M30" s="108"/>
      <c r="N30" s="95" t="s">
        <v>24</v>
      </c>
      <c r="O30" s="96">
        <v>10</v>
      </c>
    </row>
    <row r="31" spans="1:15" x14ac:dyDescent="0.25">
      <c r="A31" s="2">
        <v>-1</v>
      </c>
      <c r="B31" s="2">
        <v>1</v>
      </c>
      <c r="C31" s="2">
        <v>-1</v>
      </c>
      <c r="D31" s="2">
        <v>1</v>
      </c>
      <c r="E31" s="2">
        <v>1</v>
      </c>
      <c r="F31" s="2" t="s">
        <v>257</v>
      </c>
      <c r="G31" s="2">
        <v>30</v>
      </c>
      <c r="I31" s="100">
        <v>-1</v>
      </c>
      <c r="J31" s="2">
        <v>1</v>
      </c>
      <c r="K31" s="2">
        <v>-1</v>
      </c>
      <c r="L31" s="70"/>
      <c r="M31" s="108"/>
      <c r="N31" s="95" t="s">
        <v>25</v>
      </c>
      <c r="O31" s="96">
        <v>30</v>
      </c>
    </row>
    <row r="32" spans="1:15" x14ac:dyDescent="0.25">
      <c r="A32" s="2">
        <v>1</v>
      </c>
      <c r="B32" s="2">
        <v>1</v>
      </c>
      <c r="C32" s="2">
        <v>-1</v>
      </c>
      <c r="D32" s="2">
        <v>1</v>
      </c>
      <c r="E32" s="2">
        <v>1</v>
      </c>
      <c r="F32" s="2" t="s">
        <v>258</v>
      </c>
      <c r="G32" s="2">
        <v>53</v>
      </c>
      <c r="I32" s="100">
        <v>1</v>
      </c>
      <c r="J32" s="2">
        <v>1</v>
      </c>
      <c r="K32" s="2">
        <v>-1</v>
      </c>
      <c r="L32" s="70"/>
      <c r="M32" s="108"/>
      <c r="N32" s="95" t="s">
        <v>26</v>
      </c>
      <c r="O32" s="96">
        <v>53</v>
      </c>
    </row>
    <row r="33" spans="1:18" x14ac:dyDescent="0.25">
      <c r="A33" s="2">
        <v>-1</v>
      </c>
      <c r="B33" s="2">
        <v>-1</v>
      </c>
      <c r="C33" s="2">
        <v>1</v>
      </c>
      <c r="D33" s="2">
        <v>1</v>
      </c>
      <c r="E33" s="2">
        <v>1</v>
      </c>
      <c r="F33" s="2" t="s">
        <v>259</v>
      </c>
      <c r="G33" s="2">
        <v>15</v>
      </c>
      <c r="I33" s="100">
        <v>-1</v>
      </c>
      <c r="J33" s="2">
        <v>-1</v>
      </c>
      <c r="K33" s="2">
        <v>1</v>
      </c>
      <c r="L33" s="70"/>
      <c r="M33" s="108"/>
      <c r="N33" s="95" t="s">
        <v>83</v>
      </c>
      <c r="O33" s="96">
        <v>15</v>
      </c>
    </row>
    <row r="34" spans="1:18" x14ac:dyDescent="0.25">
      <c r="A34" s="2">
        <v>1</v>
      </c>
      <c r="B34" s="2">
        <v>-1</v>
      </c>
      <c r="C34" s="2">
        <v>1</v>
      </c>
      <c r="D34" s="2">
        <v>1</v>
      </c>
      <c r="E34" s="2">
        <v>1</v>
      </c>
      <c r="F34" s="2" t="s">
        <v>260</v>
      </c>
      <c r="G34" s="2">
        <v>20</v>
      </c>
      <c r="I34" s="100">
        <v>1</v>
      </c>
      <c r="J34" s="2">
        <v>-1</v>
      </c>
      <c r="K34" s="2">
        <v>1</v>
      </c>
      <c r="L34" s="70"/>
      <c r="M34" s="108"/>
      <c r="N34" s="95" t="s">
        <v>84</v>
      </c>
      <c r="O34" s="96">
        <v>20</v>
      </c>
    </row>
    <row r="35" spans="1:18" x14ac:dyDescent="0.25">
      <c r="A35" s="2">
        <v>-1</v>
      </c>
      <c r="B35" s="2">
        <v>1</v>
      </c>
      <c r="C35" s="2">
        <v>1</v>
      </c>
      <c r="D35" s="2">
        <v>1</v>
      </c>
      <c r="E35" s="2">
        <v>1</v>
      </c>
      <c r="F35" s="2" t="s">
        <v>261</v>
      </c>
      <c r="G35" s="2">
        <v>41</v>
      </c>
      <c r="I35" s="100">
        <v>-1</v>
      </c>
      <c r="J35" s="2">
        <v>1</v>
      </c>
      <c r="K35" s="2">
        <v>1</v>
      </c>
      <c r="L35" s="70"/>
      <c r="M35" s="108"/>
      <c r="N35" s="100" t="s">
        <v>85</v>
      </c>
      <c r="O35" s="96">
        <v>41</v>
      </c>
    </row>
    <row r="36" spans="1:18" ht="15.75" thickBot="1" x14ac:dyDescent="0.3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 t="s">
        <v>262</v>
      </c>
      <c r="G36" s="2">
        <v>63</v>
      </c>
      <c r="I36" s="101">
        <v>1</v>
      </c>
      <c r="J36" s="74">
        <v>1</v>
      </c>
      <c r="K36" s="74">
        <v>1</v>
      </c>
      <c r="L36" s="109"/>
      <c r="M36" s="110"/>
      <c r="N36" s="101" t="s">
        <v>86</v>
      </c>
      <c r="O36" s="98">
        <v>63</v>
      </c>
    </row>
    <row r="38" spans="1:18" x14ac:dyDescent="0.25">
      <c r="A38" s="19" t="s">
        <v>307</v>
      </c>
      <c r="L38" s="122" t="s">
        <v>263</v>
      </c>
      <c r="M38" s="122"/>
      <c r="N38" s="122"/>
      <c r="O38" s="122" t="s">
        <v>308</v>
      </c>
      <c r="P38" s="122"/>
      <c r="Q38" s="122"/>
      <c r="R38" s="122"/>
    </row>
    <row r="39" spans="1:18" x14ac:dyDescent="0.25">
      <c r="A39" s="5" t="s">
        <v>7</v>
      </c>
      <c r="B39" s="5" t="s">
        <v>8</v>
      </c>
      <c r="C39" s="5" t="s">
        <v>79</v>
      </c>
      <c r="D39" s="5" t="s">
        <v>144</v>
      </c>
      <c r="E39" s="5" t="s">
        <v>136</v>
      </c>
      <c r="F39" s="10" t="s">
        <v>137</v>
      </c>
      <c r="G39" s="10" t="s">
        <v>138</v>
      </c>
      <c r="H39" s="10" t="s">
        <v>139</v>
      </c>
      <c r="I39" s="10" t="s">
        <v>64</v>
      </c>
      <c r="J39" s="10" t="s">
        <v>306</v>
      </c>
      <c r="L39" s="5" t="s">
        <v>7</v>
      </c>
      <c r="M39" s="5" t="s">
        <v>8</v>
      </c>
      <c r="N39" s="5" t="s">
        <v>79</v>
      </c>
      <c r="O39" s="10" t="s">
        <v>9</v>
      </c>
      <c r="P39" s="10" t="s">
        <v>80</v>
      </c>
      <c r="Q39" s="10" t="s">
        <v>81</v>
      </c>
      <c r="R39" s="10" t="s">
        <v>82</v>
      </c>
    </row>
    <row r="40" spans="1:18" x14ac:dyDescent="0.25">
      <c r="A40" s="2">
        <v>-1</v>
      </c>
      <c r="B40" s="2">
        <v>-1</v>
      </c>
      <c r="C40" s="2">
        <v>-1</v>
      </c>
      <c r="D40" s="3" t="s">
        <v>23</v>
      </c>
      <c r="E40" s="2">
        <v>7</v>
      </c>
      <c r="F40" s="2">
        <v>8</v>
      </c>
      <c r="G40" s="2">
        <v>8</v>
      </c>
      <c r="H40" s="2">
        <v>6</v>
      </c>
      <c r="I40" s="2">
        <f>SUM(E40:H40)</f>
        <v>29</v>
      </c>
      <c r="J40" s="2">
        <f>AVERAGE(E40:H47)</f>
        <v>30.53125</v>
      </c>
      <c r="L40" s="2">
        <v>-1</v>
      </c>
      <c r="M40" s="2">
        <v>-1</v>
      </c>
      <c r="N40" s="2">
        <v>-1</v>
      </c>
      <c r="O40" s="2">
        <f>L40*M40</f>
        <v>1</v>
      </c>
      <c r="P40" s="2">
        <f>L40*N40</f>
        <v>1</v>
      </c>
      <c r="Q40" s="2">
        <f>M40*N40</f>
        <v>1</v>
      </c>
      <c r="R40" s="2">
        <f>O40*N40</f>
        <v>-1</v>
      </c>
    </row>
    <row r="41" spans="1:18" x14ac:dyDescent="0.25">
      <c r="A41" s="2">
        <v>1</v>
      </c>
      <c r="B41" s="2">
        <v>-1</v>
      </c>
      <c r="C41" s="2">
        <v>-1</v>
      </c>
      <c r="D41" s="3" t="s">
        <v>24</v>
      </c>
      <c r="E41" s="2">
        <v>9</v>
      </c>
      <c r="F41" s="2">
        <v>10</v>
      </c>
      <c r="G41" s="2">
        <v>12</v>
      </c>
      <c r="H41" s="2">
        <v>10</v>
      </c>
      <c r="I41" s="2">
        <f t="shared" ref="I41:I47" si="0">SUM(E41:H41)</f>
        <v>41</v>
      </c>
      <c r="J41" s="2">
        <f t="shared" ref="J41:J47" si="1">AVERAGE(E41:H48)</f>
        <v>33.857142857142854</v>
      </c>
      <c r="L41" s="2">
        <v>1</v>
      </c>
      <c r="M41" s="2">
        <v>-1</v>
      </c>
      <c r="N41" s="2">
        <v>-1</v>
      </c>
      <c r="O41" s="2">
        <f t="shared" ref="O41:O47" si="2">L41*M41</f>
        <v>-1</v>
      </c>
      <c r="P41" s="2">
        <f t="shared" ref="P41:P46" si="3">L41*N41</f>
        <v>-1</v>
      </c>
      <c r="Q41" s="2">
        <f t="shared" ref="Q41:Q47" si="4">M41*N41</f>
        <v>1</v>
      </c>
      <c r="R41" s="2">
        <f t="shared" ref="R41:R47" si="5">O41*N41</f>
        <v>1</v>
      </c>
    </row>
    <row r="42" spans="1:18" x14ac:dyDescent="0.25">
      <c r="A42" s="2">
        <v>-1</v>
      </c>
      <c r="B42" s="2">
        <v>1</v>
      </c>
      <c r="C42" s="2">
        <v>-1</v>
      </c>
      <c r="D42" s="3" t="s">
        <v>25</v>
      </c>
      <c r="E42" s="2">
        <v>34</v>
      </c>
      <c r="F42" s="2">
        <v>32</v>
      </c>
      <c r="G42" s="2">
        <v>35</v>
      </c>
      <c r="H42" s="2">
        <v>30</v>
      </c>
      <c r="I42" s="2">
        <f t="shared" si="0"/>
        <v>131</v>
      </c>
      <c r="J42" s="2">
        <f t="shared" si="1"/>
        <v>37.791666666666664</v>
      </c>
      <c r="L42" s="2">
        <v>-1</v>
      </c>
      <c r="M42" s="2">
        <v>1</v>
      </c>
      <c r="N42" s="2">
        <v>-1</v>
      </c>
      <c r="O42" s="2">
        <f t="shared" si="2"/>
        <v>-1</v>
      </c>
      <c r="P42" s="2">
        <f t="shared" si="3"/>
        <v>1</v>
      </c>
      <c r="Q42" s="2">
        <f t="shared" si="4"/>
        <v>-1</v>
      </c>
      <c r="R42" s="2">
        <f t="shared" si="5"/>
        <v>1</v>
      </c>
    </row>
    <row r="43" spans="1:18" x14ac:dyDescent="0.25">
      <c r="A43" s="2">
        <v>1</v>
      </c>
      <c r="B43" s="2">
        <v>1</v>
      </c>
      <c r="C43" s="2">
        <v>-1</v>
      </c>
      <c r="D43" s="3" t="s">
        <v>26</v>
      </c>
      <c r="E43" s="2">
        <v>55</v>
      </c>
      <c r="F43" s="2">
        <v>50</v>
      </c>
      <c r="G43" s="2">
        <v>52</v>
      </c>
      <c r="H43" s="2">
        <v>53</v>
      </c>
      <c r="I43" s="2">
        <f t="shared" si="0"/>
        <v>210</v>
      </c>
      <c r="J43" s="2">
        <f t="shared" si="1"/>
        <v>38.799999999999997</v>
      </c>
      <c r="L43" s="2">
        <v>1</v>
      </c>
      <c r="M43" s="2">
        <v>1</v>
      </c>
      <c r="N43" s="2">
        <v>-1</v>
      </c>
      <c r="O43" s="2">
        <f t="shared" si="2"/>
        <v>1</v>
      </c>
      <c r="P43" s="2">
        <f t="shared" si="3"/>
        <v>-1</v>
      </c>
      <c r="Q43" s="2">
        <f t="shared" si="4"/>
        <v>-1</v>
      </c>
      <c r="R43" s="2">
        <f t="shared" si="5"/>
        <v>-1</v>
      </c>
    </row>
    <row r="44" spans="1:18" x14ac:dyDescent="0.25">
      <c r="A44" s="2">
        <v>-1</v>
      </c>
      <c r="B44" s="2">
        <v>-1</v>
      </c>
      <c r="C44" s="2">
        <v>1</v>
      </c>
      <c r="D44" s="3" t="s">
        <v>83</v>
      </c>
      <c r="E44" s="2">
        <v>16</v>
      </c>
      <c r="F44" s="2">
        <v>18</v>
      </c>
      <c r="G44" s="2">
        <v>15</v>
      </c>
      <c r="H44" s="2">
        <v>15</v>
      </c>
      <c r="I44" s="2">
        <f t="shared" si="0"/>
        <v>64</v>
      </c>
      <c r="J44" s="2">
        <f t="shared" si="1"/>
        <v>35.375</v>
      </c>
      <c r="L44" s="2">
        <v>-1</v>
      </c>
      <c r="M44" s="2">
        <v>-1</v>
      </c>
      <c r="N44" s="2">
        <v>1</v>
      </c>
      <c r="O44" s="2">
        <f t="shared" si="2"/>
        <v>1</v>
      </c>
      <c r="P44" s="2">
        <f t="shared" si="3"/>
        <v>-1</v>
      </c>
      <c r="Q44" s="2">
        <f t="shared" si="4"/>
        <v>-1</v>
      </c>
      <c r="R44" s="2">
        <f t="shared" si="5"/>
        <v>1</v>
      </c>
    </row>
    <row r="45" spans="1:18" x14ac:dyDescent="0.25">
      <c r="A45" s="2">
        <v>1</v>
      </c>
      <c r="B45" s="2">
        <v>-1</v>
      </c>
      <c r="C45" s="2">
        <v>1</v>
      </c>
      <c r="D45" s="3" t="s">
        <v>84</v>
      </c>
      <c r="E45" s="2">
        <v>20</v>
      </c>
      <c r="F45" s="2">
        <v>21</v>
      </c>
      <c r="G45" s="2">
        <v>22</v>
      </c>
      <c r="H45" s="2">
        <v>20</v>
      </c>
      <c r="I45" s="2">
        <f t="shared" si="0"/>
        <v>83</v>
      </c>
      <c r="J45" s="2">
        <f t="shared" si="1"/>
        <v>35.4</v>
      </c>
      <c r="L45" s="2">
        <v>1</v>
      </c>
      <c r="M45" s="2">
        <v>-1</v>
      </c>
      <c r="N45" s="2">
        <v>1</v>
      </c>
      <c r="O45" s="2">
        <f t="shared" si="2"/>
        <v>-1</v>
      </c>
      <c r="P45" s="2">
        <f t="shared" si="3"/>
        <v>1</v>
      </c>
      <c r="Q45" s="2">
        <f t="shared" si="4"/>
        <v>-1</v>
      </c>
      <c r="R45" s="2">
        <f t="shared" si="5"/>
        <v>-1</v>
      </c>
    </row>
    <row r="46" spans="1:18" x14ac:dyDescent="0.25">
      <c r="A46" s="2">
        <v>-1</v>
      </c>
      <c r="B46" s="2">
        <v>1</v>
      </c>
      <c r="C46" s="2">
        <v>1</v>
      </c>
      <c r="D46" s="3" t="s">
        <v>85</v>
      </c>
      <c r="E46" s="2">
        <v>40</v>
      </c>
      <c r="F46" s="2">
        <v>44</v>
      </c>
      <c r="G46" s="2">
        <v>45</v>
      </c>
      <c r="H46" s="2">
        <v>41</v>
      </c>
      <c r="I46" s="2">
        <f t="shared" si="0"/>
        <v>170</v>
      </c>
      <c r="J46" s="2">
        <f t="shared" si="1"/>
        <v>34.928571428571431</v>
      </c>
      <c r="L46" s="2">
        <v>-1</v>
      </c>
      <c r="M46" s="2">
        <v>1</v>
      </c>
      <c r="N46" s="2">
        <v>1</v>
      </c>
      <c r="O46" s="2">
        <f t="shared" si="2"/>
        <v>-1</v>
      </c>
      <c r="P46" s="2">
        <f t="shared" si="3"/>
        <v>-1</v>
      </c>
      <c r="Q46" s="2">
        <f t="shared" si="4"/>
        <v>1</v>
      </c>
      <c r="R46" s="2">
        <f t="shared" si="5"/>
        <v>-1</v>
      </c>
    </row>
    <row r="47" spans="1:18" x14ac:dyDescent="0.25">
      <c r="A47" s="2">
        <v>1</v>
      </c>
      <c r="B47" s="2">
        <v>1</v>
      </c>
      <c r="C47" s="2">
        <v>1</v>
      </c>
      <c r="D47" s="3" t="s">
        <v>86</v>
      </c>
      <c r="E47" s="2">
        <v>60</v>
      </c>
      <c r="F47" s="2">
        <v>61</v>
      </c>
      <c r="G47" s="2">
        <v>65</v>
      </c>
      <c r="H47" s="2">
        <v>63</v>
      </c>
      <c r="I47" s="2">
        <f t="shared" si="0"/>
        <v>249</v>
      </c>
      <c r="J47" s="2">
        <f t="shared" si="1"/>
        <v>34.615384615384613</v>
      </c>
      <c r="L47" s="2">
        <v>1</v>
      </c>
      <c r="M47" s="2">
        <v>1</v>
      </c>
      <c r="N47" s="2">
        <v>1</v>
      </c>
      <c r="O47" s="2">
        <f t="shared" si="2"/>
        <v>1</v>
      </c>
      <c r="P47" s="2">
        <f>L47*N47</f>
        <v>1</v>
      </c>
      <c r="Q47" s="2">
        <f t="shared" si="4"/>
        <v>1</v>
      </c>
      <c r="R47" s="2">
        <f t="shared" si="5"/>
        <v>1</v>
      </c>
    </row>
    <row r="48" spans="1:18" x14ac:dyDescent="0.25">
      <c r="A48" s="7"/>
      <c r="B48" s="7"/>
      <c r="C48" s="7"/>
      <c r="D48" s="7"/>
      <c r="E48" s="7"/>
      <c r="F48" s="92"/>
      <c r="G48" s="7"/>
      <c r="I48" s="28">
        <f>SUM(E40:H47)</f>
        <v>977</v>
      </c>
      <c r="J48" s="4" t="s">
        <v>157</v>
      </c>
    </row>
    <row r="49" spans="1:16" x14ac:dyDescent="0.25">
      <c r="A49" s="7"/>
      <c r="B49" s="7"/>
      <c r="C49" s="7"/>
      <c r="D49" s="7"/>
      <c r="E49" s="7"/>
      <c r="F49" s="92"/>
      <c r="G49" s="7"/>
      <c r="I49" s="28">
        <f>SUMSQ(E40:H47)</f>
        <v>41493</v>
      </c>
      <c r="J49" s="4" t="s">
        <v>309</v>
      </c>
    </row>
    <row r="50" spans="1:16" x14ac:dyDescent="0.25">
      <c r="A50" s="122" t="s">
        <v>263</v>
      </c>
      <c r="B50" s="122"/>
      <c r="C50" s="122"/>
      <c r="D50" s="122" t="s">
        <v>308</v>
      </c>
      <c r="E50" s="122"/>
      <c r="F50" s="122"/>
      <c r="G50" s="122"/>
      <c r="I50" s="2">
        <f>COUNT(E40:H47)</f>
        <v>32</v>
      </c>
      <c r="J50" s="4" t="s">
        <v>310</v>
      </c>
    </row>
    <row r="51" spans="1:16" x14ac:dyDescent="0.25">
      <c r="A51" s="5" t="s">
        <v>7</v>
      </c>
      <c r="B51" s="5" t="s">
        <v>8</v>
      </c>
      <c r="C51" s="5" t="s">
        <v>79</v>
      </c>
      <c r="D51" s="10" t="s">
        <v>9</v>
      </c>
      <c r="E51" s="10" t="s">
        <v>80</v>
      </c>
      <c r="F51" s="10" t="s">
        <v>81</v>
      </c>
      <c r="G51" s="10" t="s">
        <v>82</v>
      </c>
    </row>
    <row r="52" spans="1:16" x14ac:dyDescent="0.25">
      <c r="A52" s="2">
        <f>L40*$I40</f>
        <v>-29</v>
      </c>
      <c r="B52" s="2">
        <f t="shared" ref="B52:G55" si="6">M40*$I40</f>
        <v>-29</v>
      </c>
      <c r="C52" s="2">
        <f t="shared" si="6"/>
        <v>-29</v>
      </c>
      <c r="D52" s="2">
        <f t="shared" si="6"/>
        <v>29</v>
      </c>
      <c r="E52" s="2">
        <f t="shared" si="6"/>
        <v>29</v>
      </c>
      <c r="F52" s="2">
        <f t="shared" si="6"/>
        <v>29</v>
      </c>
      <c r="G52" s="2">
        <f t="shared" si="6"/>
        <v>-29</v>
      </c>
    </row>
    <row r="53" spans="1:16" x14ac:dyDescent="0.25">
      <c r="A53" s="2">
        <f t="shared" ref="A53:A59" si="7">L41*$I41</f>
        <v>41</v>
      </c>
      <c r="B53" s="2">
        <f t="shared" si="6"/>
        <v>-41</v>
      </c>
      <c r="C53" s="2">
        <f t="shared" si="6"/>
        <v>-41</v>
      </c>
      <c r="D53" s="2">
        <f t="shared" si="6"/>
        <v>-41</v>
      </c>
      <c r="E53" s="2">
        <f t="shared" si="6"/>
        <v>-41</v>
      </c>
      <c r="F53" s="2">
        <f t="shared" si="6"/>
        <v>41</v>
      </c>
      <c r="G53" s="2">
        <f>R41*$I41</f>
        <v>41</v>
      </c>
      <c r="J53" s="41" t="s">
        <v>128</v>
      </c>
      <c r="K53" s="4" t="s">
        <v>58</v>
      </c>
      <c r="L53" s="4" t="s">
        <v>59</v>
      </c>
      <c r="M53" s="4" t="s">
        <v>60</v>
      </c>
      <c r="N53" s="4" t="s">
        <v>61</v>
      </c>
      <c r="O53" s="4" t="s">
        <v>62</v>
      </c>
    </row>
    <row r="54" spans="1:16" x14ac:dyDescent="0.25">
      <c r="A54" s="2">
        <f t="shared" si="7"/>
        <v>-131</v>
      </c>
      <c r="B54" s="2">
        <f t="shared" si="6"/>
        <v>131</v>
      </c>
      <c r="C54" s="2">
        <f t="shared" si="6"/>
        <v>-131</v>
      </c>
      <c r="D54" s="2">
        <f>O42*$I42</f>
        <v>-131</v>
      </c>
      <c r="E54" s="2">
        <f t="shared" si="6"/>
        <v>131</v>
      </c>
      <c r="F54" s="2">
        <f t="shared" si="6"/>
        <v>-131</v>
      </c>
      <c r="G54" s="2">
        <f t="shared" si="6"/>
        <v>131</v>
      </c>
      <c r="J54" s="41" t="s">
        <v>311</v>
      </c>
      <c r="K54" s="2">
        <f>A62</f>
        <v>1116.28125</v>
      </c>
      <c r="L54" s="2">
        <v>1</v>
      </c>
      <c r="M54" s="2">
        <f>K54/L54</f>
        <v>1116.28125</v>
      </c>
      <c r="N54" s="2">
        <f>M54/M$61</f>
        <v>368.40965346534654</v>
      </c>
      <c r="O54" s="2">
        <f>_xlfn.F.DIST.RT(N54,L54,L$61)</f>
        <v>1.7802764097683109E-16</v>
      </c>
      <c r="P54" t="s">
        <v>162</v>
      </c>
    </row>
    <row r="55" spans="1:16" x14ac:dyDescent="0.25">
      <c r="A55" s="2">
        <f t="shared" si="7"/>
        <v>210</v>
      </c>
      <c r="B55" s="2">
        <f t="shared" si="6"/>
        <v>210</v>
      </c>
      <c r="C55" s="2">
        <f t="shared" si="6"/>
        <v>-210</v>
      </c>
      <c r="D55" s="2">
        <f t="shared" si="6"/>
        <v>210</v>
      </c>
      <c r="E55" s="2">
        <f t="shared" si="6"/>
        <v>-210</v>
      </c>
      <c r="F55" s="2">
        <f t="shared" si="6"/>
        <v>-210</v>
      </c>
      <c r="G55" s="2">
        <f t="shared" si="6"/>
        <v>-210</v>
      </c>
      <c r="J55" s="41" t="s">
        <v>312</v>
      </c>
      <c r="K55" s="2">
        <f>B62</f>
        <v>9214.03125</v>
      </c>
      <c r="L55" s="2">
        <v>1</v>
      </c>
      <c r="M55" s="2">
        <f t="shared" ref="M55:M61" si="8">K55/L55</f>
        <v>9214.03125</v>
      </c>
      <c r="N55" s="2">
        <f t="shared" ref="N55:N60" si="9">M55/M$61</f>
        <v>3040.9344059405944</v>
      </c>
      <c r="O55" s="2">
        <f t="shared" ref="O55:O60" si="10">_xlfn.F.DIST.RT(N55,L55,L$61)</f>
        <v>1.2373381291929116E-27</v>
      </c>
      <c r="P55" t="s">
        <v>162</v>
      </c>
    </row>
    <row r="56" spans="1:16" x14ac:dyDescent="0.25">
      <c r="A56" s="2">
        <f>L44*$I44</f>
        <v>-64</v>
      </c>
      <c r="B56" s="2">
        <f t="shared" ref="B56:G59" si="11">M44*$I44</f>
        <v>-64</v>
      </c>
      <c r="C56" s="2">
        <f t="shared" si="11"/>
        <v>64</v>
      </c>
      <c r="D56" s="2">
        <f t="shared" si="11"/>
        <v>64</v>
      </c>
      <c r="E56" s="2">
        <f t="shared" si="11"/>
        <v>-64</v>
      </c>
      <c r="F56" s="2">
        <f t="shared" si="11"/>
        <v>-64</v>
      </c>
      <c r="G56" s="2">
        <f t="shared" si="11"/>
        <v>64</v>
      </c>
      <c r="J56" s="41" t="s">
        <v>313</v>
      </c>
      <c r="K56" s="2">
        <f>C62</f>
        <v>750.78125</v>
      </c>
      <c r="L56" s="2">
        <v>1</v>
      </c>
      <c r="M56" s="2">
        <f t="shared" si="8"/>
        <v>750.78125</v>
      </c>
      <c r="N56" s="2">
        <f t="shared" si="9"/>
        <v>247.78259075907593</v>
      </c>
      <c r="O56" s="2">
        <f t="shared" si="10"/>
        <v>1.7556340009610382E-14</v>
      </c>
      <c r="P56" t="s">
        <v>162</v>
      </c>
    </row>
    <row r="57" spans="1:16" x14ac:dyDescent="0.25">
      <c r="A57" s="2">
        <f t="shared" si="7"/>
        <v>83</v>
      </c>
      <c r="B57" s="2">
        <f t="shared" si="11"/>
        <v>-83</v>
      </c>
      <c r="C57" s="2">
        <f t="shared" si="11"/>
        <v>83</v>
      </c>
      <c r="D57" s="2">
        <f t="shared" si="11"/>
        <v>-83</v>
      </c>
      <c r="E57" s="2">
        <f t="shared" si="11"/>
        <v>83</v>
      </c>
      <c r="F57" s="2">
        <f t="shared" si="11"/>
        <v>-83</v>
      </c>
      <c r="G57" s="2">
        <f t="shared" si="11"/>
        <v>-83</v>
      </c>
      <c r="J57" s="41" t="s">
        <v>9</v>
      </c>
      <c r="K57" s="2">
        <f>D62</f>
        <v>504.03125</v>
      </c>
      <c r="L57" s="2">
        <v>1</v>
      </c>
      <c r="M57" s="2">
        <f t="shared" si="8"/>
        <v>504.03125</v>
      </c>
      <c r="N57" s="2">
        <f t="shared" si="9"/>
        <v>166.34694719471949</v>
      </c>
      <c r="O57" s="2">
        <f t="shared" si="10"/>
        <v>1.5070417113151484E-12</v>
      </c>
      <c r="P57" t="s">
        <v>162</v>
      </c>
    </row>
    <row r="58" spans="1:16" x14ac:dyDescent="0.25">
      <c r="A58" s="2">
        <f t="shared" si="7"/>
        <v>-170</v>
      </c>
      <c r="B58" s="2">
        <f t="shared" si="11"/>
        <v>170</v>
      </c>
      <c r="C58" s="2">
        <f t="shared" si="11"/>
        <v>170</v>
      </c>
      <c r="D58" s="2">
        <f t="shared" si="11"/>
        <v>-170</v>
      </c>
      <c r="E58" s="2">
        <f t="shared" si="11"/>
        <v>-170</v>
      </c>
      <c r="F58" s="2">
        <f t="shared" si="11"/>
        <v>170</v>
      </c>
      <c r="G58" s="2">
        <f t="shared" si="11"/>
        <v>-170</v>
      </c>
      <c r="J58" s="41" t="s">
        <v>80</v>
      </c>
      <c r="K58" s="2">
        <f>E62</f>
        <v>1.53125</v>
      </c>
      <c r="L58" s="2">
        <v>1</v>
      </c>
      <c r="M58" s="2">
        <f t="shared" si="8"/>
        <v>1.53125</v>
      </c>
      <c r="N58" s="2">
        <f t="shared" si="9"/>
        <v>0.50536303630363044</v>
      </c>
      <c r="O58" s="2">
        <f t="shared" si="10"/>
        <v>0.48373322041420408</v>
      </c>
      <c r="P58" t="s">
        <v>213</v>
      </c>
    </row>
    <row r="59" spans="1:16" x14ac:dyDescent="0.25">
      <c r="A59" s="91">
        <f t="shared" si="7"/>
        <v>249</v>
      </c>
      <c r="B59" s="91">
        <f t="shared" si="11"/>
        <v>249</v>
      </c>
      <c r="C59" s="91">
        <f t="shared" si="11"/>
        <v>249</v>
      </c>
      <c r="D59" s="91">
        <f t="shared" si="11"/>
        <v>249</v>
      </c>
      <c r="E59" s="91">
        <f t="shared" si="11"/>
        <v>249</v>
      </c>
      <c r="F59" s="91">
        <f t="shared" si="11"/>
        <v>249</v>
      </c>
      <c r="G59" s="91">
        <f>R47*$I47</f>
        <v>249</v>
      </c>
      <c r="J59" s="41" t="s">
        <v>81</v>
      </c>
      <c r="K59" s="2">
        <f>F62</f>
        <v>3.125E-2</v>
      </c>
      <c r="L59" s="2">
        <v>1</v>
      </c>
      <c r="M59" s="2">
        <f t="shared" si="8"/>
        <v>3.125E-2</v>
      </c>
      <c r="N59" s="2">
        <f t="shared" si="9"/>
        <v>1.0313531353135313E-2</v>
      </c>
      <c r="O59" s="2">
        <f t="shared" si="10"/>
        <v>0.9199195986693951</v>
      </c>
      <c r="P59" t="s">
        <v>213</v>
      </c>
    </row>
    <row r="60" spans="1:16" x14ac:dyDescent="0.25">
      <c r="A60" s="2">
        <f>SUM(A52:A59)</f>
        <v>189</v>
      </c>
      <c r="B60" s="2">
        <f t="shared" ref="B60:G60" si="12">SUM(B52:B59)</f>
        <v>543</v>
      </c>
      <c r="C60" s="2">
        <f t="shared" si="12"/>
        <v>155</v>
      </c>
      <c r="D60" s="2">
        <f t="shared" si="12"/>
        <v>127</v>
      </c>
      <c r="E60" s="2">
        <f t="shared" si="12"/>
        <v>7</v>
      </c>
      <c r="F60" s="2">
        <f t="shared" si="12"/>
        <v>1</v>
      </c>
      <c r="G60" s="2">
        <f t="shared" si="12"/>
        <v>-7</v>
      </c>
      <c r="H60" s="5" t="s">
        <v>145</v>
      </c>
      <c r="J60" s="41" t="s">
        <v>82</v>
      </c>
      <c r="K60" s="2">
        <f>G62</f>
        <v>1.53125</v>
      </c>
      <c r="L60" s="2">
        <v>1</v>
      </c>
      <c r="M60" s="2">
        <f t="shared" si="8"/>
        <v>1.53125</v>
      </c>
      <c r="N60" s="2">
        <f t="shared" si="9"/>
        <v>0.50536303630363044</v>
      </c>
      <c r="O60" s="2">
        <f t="shared" si="10"/>
        <v>0.48373322041420408</v>
      </c>
      <c r="P60" t="s">
        <v>213</v>
      </c>
    </row>
    <row r="61" spans="1:16" x14ac:dyDescent="0.25">
      <c r="A61" s="2">
        <f>A60/(4*(2^2))</f>
        <v>11.8125</v>
      </c>
      <c r="B61" s="2">
        <f t="shared" ref="B61:G61" si="13">B60/(4*(2^2))</f>
        <v>33.9375</v>
      </c>
      <c r="C61" s="2">
        <f t="shared" si="13"/>
        <v>9.6875</v>
      </c>
      <c r="D61" s="2">
        <f>D60/(4*(2^2))</f>
        <v>7.9375</v>
      </c>
      <c r="E61" s="2">
        <f t="shared" si="13"/>
        <v>0.4375</v>
      </c>
      <c r="F61" s="2">
        <f t="shared" si="13"/>
        <v>6.25E-2</v>
      </c>
      <c r="G61" s="2">
        <f t="shared" si="13"/>
        <v>-0.4375</v>
      </c>
      <c r="H61" s="5" t="s">
        <v>57</v>
      </c>
      <c r="J61" s="41" t="s">
        <v>63</v>
      </c>
      <c r="K61" s="2">
        <f>B66</f>
        <v>75.75</v>
      </c>
      <c r="L61" s="2">
        <f>25</f>
        <v>25</v>
      </c>
      <c r="M61" s="2">
        <f t="shared" si="8"/>
        <v>3.03</v>
      </c>
      <c r="N61" s="2"/>
      <c r="O61" s="2"/>
    </row>
    <row r="62" spans="1:16" x14ac:dyDescent="0.25">
      <c r="A62" s="2">
        <f>(A60^2)/(4*(2^3))</f>
        <v>1116.28125</v>
      </c>
      <c r="B62" s="2">
        <f t="shared" ref="B62:G62" si="14">(B60^2)/(4*(2^3))</f>
        <v>9214.03125</v>
      </c>
      <c r="C62" s="2">
        <f t="shared" si="14"/>
        <v>750.78125</v>
      </c>
      <c r="D62" s="2">
        <f t="shared" si="14"/>
        <v>504.03125</v>
      </c>
      <c r="E62" s="2">
        <f t="shared" si="14"/>
        <v>1.53125</v>
      </c>
      <c r="F62" s="2">
        <f t="shared" si="14"/>
        <v>3.125E-2</v>
      </c>
      <c r="G62" s="2">
        <f t="shared" si="14"/>
        <v>1.53125</v>
      </c>
      <c r="H62" s="5" t="s">
        <v>58</v>
      </c>
      <c r="J62" s="41" t="s">
        <v>64</v>
      </c>
      <c r="K62" s="2">
        <f>F65</f>
        <v>11663.96875</v>
      </c>
      <c r="L62" s="2">
        <v>31</v>
      </c>
      <c r="M62" s="2"/>
      <c r="N62" s="2"/>
      <c r="O62" s="2"/>
    </row>
    <row r="63" spans="1:16" x14ac:dyDescent="0.25">
      <c r="A63" s="7"/>
      <c r="B63" s="7"/>
      <c r="C63" s="7"/>
      <c r="D63" s="7"/>
      <c r="E63" s="7"/>
      <c r="F63" s="92"/>
      <c r="G63" s="7"/>
      <c r="H63" s="116"/>
    </row>
    <row r="64" spans="1:16" ht="15.75" thickBot="1" x14ac:dyDescent="0.3">
      <c r="A64" s="115" t="s">
        <v>159</v>
      </c>
      <c r="B64" s="115"/>
      <c r="C64" s="90"/>
      <c r="D64" s="115" t="s">
        <v>209</v>
      </c>
      <c r="H64" s="116"/>
    </row>
    <row r="65" spans="1:7" x14ac:dyDescent="0.25">
      <c r="A65" s="117" t="s">
        <v>67</v>
      </c>
      <c r="B65" s="34">
        <f>I49</f>
        <v>41493</v>
      </c>
      <c r="C65" s="64" t="s">
        <v>10</v>
      </c>
      <c r="D65" s="34">
        <f>I48^2/I50</f>
        <v>29829.03125</v>
      </c>
      <c r="E65" s="120" t="s">
        <v>158</v>
      </c>
      <c r="F65" s="118">
        <f>B65-D65</f>
        <v>11663.96875</v>
      </c>
      <c r="G65" s="35"/>
    </row>
    <row r="66" spans="1:7" ht="15.75" thickBot="1" x14ac:dyDescent="0.3">
      <c r="A66" s="46" t="s">
        <v>66</v>
      </c>
      <c r="B66" s="37">
        <f>F65-A62-B62-C62-D62-E62-F62-G62</f>
        <v>75.75</v>
      </c>
      <c r="C66" s="37"/>
      <c r="D66" s="37"/>
      <c r="E66" s="37"/>
      <c r="F66" s="119"/>
      <c r="G66" s="38"/>
    </row>
    <row r="67" spans="1:7" x14ac:dyDescent="0.25">
      <c r="A67" s="7"/>
      <c r="B67" s="7"/>
      <c r="C67" s="7"/>
      <c r="D67" s="7"/>
      <c r="E67" s="7"/>
      <c r="F67" s="92"/>
      <c r="G67" s="7"/>
    </row>
    <row r="68" spans="1:7" x14ac:dyDescent="0.25">
      <c r="E68" s="7"/>
      <c r="F68" s="92"/>
      <c r="G68" s="7"/>
    </row>
    <row r="69" spans="1:7" x14ac:dyDescent="0.25">
      <c r="A69" s="7"/>
      <c r="B69" s="7"/>
      <c r="C69" s="7"/>
      <c r="D69" s="7"/>
      <c r="E69" s="7"/>
      <c r="F69" s="92"/>
      <c r="G69" s="7"/>
    </row>
    <row r="70" spans="1:7" x14ac:dyDescent="0.25">
      <c r="A70" s="7"/>
      <c r="B70" s="7"/>
      <c r="C70" s="7"/>
      <c r="D70" s="7"/>
      <c r="E70" s="7"/>
      <c r="F70" s="7"/>
      <c r="G70" s="7"/>
    </row>
    <row r="71" spans="1:7" x14ac:dyDescent="0.25">
      <c r="A71" s="7"/>
      <c r="B71" s="7"/>
      <c r="C71" s="7"/>
      <c r="D71" s="7"/>
      <c r="E71" s="7"/>
      <c r="F71" s="7"/>
      <c r="G71" s="7"/>
    </row>
    <row r="72" spans="1:7" x14ac:dyDescent="0.25">
      <c r="A72" s="7"/>
      <c r="B72" s="7"/>
      <c r="C72" s="7"/>
      <c r="D72" s="7"/>
      <c r="E72" s="7"/>
      <c r="F72" s="7"/>
      <c r="G72" s="7"/>
    </row>
    <row r="73" spans="1:7" x14ac:dyDescent="0.25">
      <c r="A73" s="7"/>
      <c r="B73" s="7"/>
      <c r="C73" s="7"/>
      <c r="D73" s="7"/>
      <c r="E73" s="7"/>
      <c r="F73" s="7"/>
      <c r="G73" s="7"/>
    </row>
    <row r="74" spans="1:7" x14ac:dyDescent="0.25">
      <c r="A74" s="7"/>
      <c r="B74" s="7"/>
      <c r="C74" s="7"/>
      <c r="D74" s="7"/>
      <c r="E74" s="7"/>
      <c r="F74" s="7"/>
      <c r="G74" s="7"/>
    </row>
  </sheetData>
  <mergeCells count="4">
    <mergeCell ref="L38:N38"/>
    <mergeCell ref="O38:R38"/>
    <mergeCell ref="A50:C50"/>
    <mergeCell ref="D50:G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DISEÑO 2^K</vt:lpstr>
      <vt:lpstr>ANOVA 2^2</vt:lpstr>
      <vt:lpstr>ANOVA 2^2 EJEMPLO INVERTIDO</vt:lpstr>
      <vt:lpstr>ANOVA 2^3</vt:lpstr>
      <vt:lpstr>ANOVA 2^K No replicado</vt:lpstr>
      <vt:lpstr>ANOVA 2^K No replicado continua</vt:lpstr>
      <vt:lpstr>COLAPSO DE MODELO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2015-12-25T23:46:24Z</dcterms:created>
  <dcterms:modified xsi:type="dcterms:W3CDTF">2016-09-02T17:39:59Z</dcterms:modified>
</cp:coreProperties>
</file>