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Estadistica\Apuntes de clases\"/>
    </mc:Choice>
  </mc:AlternateContent>
  <bookViews>
    <workbookView xWindow="0" yWindow="0" windowWidth="20490" windowHeight="7755" firstSheet="1" activeTab="3"/>
  </bookViews>
  <sheets>
    <sheet name="DISTRIBUCIONES DE PROBABILIDAD" sheetId="1" r:id="rId1"/>
    <sheet name="BINOMIAL" sheetId="2" r:id="rId2"/>
    <sheet name="POISSON" sheetId="3" r:id="rId3"/>
    <sheet name="DISTR. NORM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4" l="1"/>
  <c r="D102" i="4"/>
  <c r="D101" i="4"/>
  <c r="C101" i="4" s="1"/>
  <c r="D98" i="4"/>
  <c r="C98" i="4" s="1"/>
  <c r="D95" i="4"/>
  <c r="C95" i="4" s="1"/>
  <c r="D83" i="4"/>
  <c r="C83" i="4" s="1"/>
  <c r="D80" i="4"/>
  <c r="C80" i="4" s="1"/>
  <c r="D79" i="4"/>
  <c r="D77" i="4"/>
  <c r="C77" i="4"/>
  <c r="F74" i="4"/>
  <c r="D74" i="4"/>
  <c r="C74" i="4" s="1"/>
  <c r="F58" i="4"/>
  <c r="C58" i="4"/>
  <c r="F55" i="4"/>
  <c r="C55" i="4"/>
  <c r="C52" i="4"/>
  <c r="C51" i="4"/>
  <c r="D67" i="3" l="1"/>
  <c r="AC21" i="4" l="1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20" i="4"/>
  <c r="B29" i="4"/>
  <c r="B28" i="4"/>
  <c r="C19" i="4"/>
  <c r="C20" i="4"/>
  <c r="C21" i="4"/>
  <c r="C22" i="4"/>
  <c r="C23" i="4"/>
  <c r="B26" i="4"/>
  <c r="V20" i="3" l="1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9" i="3"/>
  <c r="D91" i="3"/>
  <c r="D90" i="3"/>
  <c r="D89" i="3"/>
  <c r="D88" i="3"/>
  <c r="D77" i="3"/>
  <c r="D75" i="3"/>
  <c r="D76" i="3"/>
  <c r="D74" i="3"/>
  <c r="D66" i="3"/>
  <c r="D65" i="3"/>
  <c r="G55" i="3" l="1"/>
  <c r="E56" i="3"/>
  <c r="E55" i="3"/>
  <c r="D55" i="3"/>
  <c r="E46" i="3"/>
  <c r="E47" i="3"/>
  <c r="E48" i="3"/>
  <c r="E49" i="3"/>
  <c r="E50" i="3"/>
  <c r="E51" i="3"/>
  <c r="E52" i="3"/>
  <c r="E53" i="3"/>
  <c r="E54" i="3"/>
  <c r="E45" i="3"/>
  <c r="C46" i="3"/>
  <c r="C47" i="3"/>
  <c r="C48" i="3"/>
  <c r="C49" i="3"/>
  <c r="C50" i="3"/>
  <c r="C51" i="3"/>
  <c r="C52" i="3"/>
  <c r="C53" i="3"/>
  <c r="C54" i="3"/>
  <c r="C45" i="3"/>
  <c r="B46" i="3"/>
  <c r="B47" i="3"/>
  <c r="B48" i="3"/>
  <c r="B49" i="3"/>
  <c r="B50" i="3"/>
  <c r="B51" i="3"/>
  <c r="B52" i="3"/>
  <c r="B53" i="3"/>
  <c r="B54" i="3"/>
  <c r="B45" i="3"/>
  <c r="I29" i="3"/>
  <c r="K29" i="3"/>
  <c r="K30" i="3"/>
  <c r="K31" i="3"/>
  <c r="K32" i="3"/>
  <c r="K33" i="3"/>
  <c r="K34" i="3"/>
  <c r="K35" i="3"/>
  <c r="K36" i="3"/>
  <c r="K37" i="3"/>
  <c r="K38" i="3"/>
  <c r="J30" i="3"/>
  <c r="J31" i="3"/>
  <c r="J32" i="3"/>
  <c r="J33" i="3"/>
  <c r="J34" i="3"/>
  <c r="J35" i="3"/>
  <c r="J36" i="3"/>
  <c r="J37" i="3"/>
  <c r="J38" i="3"/>
  <c r="J29" i="3"/>
  <c r="I30" i="3"/>
  <c r="I31" i="3"/>
  <c r="I32" i="3"/>
  <c r="I33" i="3"/>
  <c r="I34" i="3"/>
  <c r="I35" i="3"/>
  <c r="I36" i="3"/>
  <c r="I37" i="3"/>
  <c r="I38" i="3"/>
  <c r="H30" i="3"/>
  <c r="H31" i="3"/>
  <c r="H32" i="3"/>
  <c r="H33" i="3"/>
  <c r="H34" i="3"/>
  <c r="H35" i="3"/>
  <c r="H36" i="3"/>
  <c r="H37" i="3"/>
  <c r="H38" i="3"/>
  <c r="H29" i="3"/>
  <c r="G30" i="3"/>
  <c r="G31" i="3"/>
  <c r="G32" i="3"/>
  <c r="G33" i="3"/>
  <c r="G34" i="3"/>
  <c r="G35" i="3"/>
  <c r="G36" i="3"/>
  <c r="G37" i="3"/>
  <c r="G38" i="3"/>
  <c r="G29" i="3"/>
  <c r="D30" i="3"/>
  <c r="D31" i="3"/>
  <c r="D32" i="3"/>
  <c r="D33" i="3"/>
  <c r="D34" i="3"/>
  <c r="D35" i="3"/>
  <c r="D36" i="3"/>
  <c r="D37" i="3"/>
  <c r="D38" i="3"/>
  <c r="D29" i="3"/>
  <c r="D39" i="3" s="1"/>
  <c r="D41" i="3" s="1"/>
  <c r="C39" i="3"/>
  <c r="B39" i="3"/>
  <c r="K15" i="3"/>
  <c r="K13" i="3"/>
  <c r="K14" i="3"/>
  <c r="B14" i="3"/>
  <c r="B15" i="3"/>
  <c r="B16" i="3"/>
  <c r="B17" i="3"/>
  <c r="B18" i="3"/>
  <c r="B19" i="3"/>
  <c r="B20" i="3"/>
  <c r="B21" i="3"/>
  <c r="B22" i="3"/>
  <c r="B23" i="3"/>
  <c r="B13" i="3"/>
  <c r="A49" i="1"/>
  <c r="F5" i="3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45" i="2"/>
  <c r="L72" i="2"/>
  <c r="L71" i="2"/>
  <c r="L70" i="2"/>
  <c r="L69" i="2"/>
  <c r="J47" i="2"/>
  <c r="L57" i="2"/>
  <c r="L58" i="2"/>
  <c r="L59" i="2"/>
  <c r="L56" i="2"/>
  <c r="K47" i="2"/>
  <c r="C106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45" i="2"/>
  <c r="K43" i="2"/>
  <c r="K42" i="2"/>
  <c r="K41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45" i="2"/>
  <c r="B42" i="2"/>
  <c r="B32" i="2"/>
  <c r="B33" i="2"/>
  <c r="B34" i="2"/>
  <c r="B35" i="2"/>
  <c r="B36" i="2"/>
  <c r="B37" i="2"/>
  <c r="B38" i="2"/>
  <c r="B39" i="2"/>
  <c r="B40" i="2"/>
  <c r="B41" i="2"/>
  <c r="B31" i="2"/>
  <c r="E28" i="2" l="1"/>
  <c r="E27" i="2"/>
  <c r="E23" i="2"/>
  <c r="E24" i="2"/>
  <c r="G28" i="2" l="1"/>
  <c r="G27" i="2"/>
  <c r="G26" i="2"/>
  <c r="G25" i="2"/>
  <c r="G24" i="2"/>
  <c r="J23" i="2"/>
  <c r="I23" i="2"/>
  <c r="H23" i="2"/>
  <c r="G23" i="2"/>
  <c r="E26" i="2"/>
  <c r="E25" i="2"/>
  <c r="G19" i="2" l="1"/>
  <c r="G18" i="2"/>
  <c r="A38" i="1"/>
  <c r="A40" i="1"/>
  <c r="A39" i="1"/>
  <c r="A37" i="1"/>
  <c r="C6" i="2"/>
  <c r="C10" i="2"/>
  <c r="C2" i="2"/>
  <c r="B14" i="2"/>
  <c r="C3" i="2" s="1"/>
  <c r="C12" i="2" l="1"/>
  <c r="C8" i="2"/>
  <c r="C4" i="2"/>
  <c r="D4" i="2" s="1"/>
  <c r="I3" i="2" s="1"/>
  <c r="D3" i="2"/>
  <c r="I4" i="2" s="1"/>
  <c r="C13" i="2"/>
  <c r="C11" i="2"/>
  <c r="C9" i="2"/>
  <c r="C7" i="2"/>
  <c r="C5" i="2"/>
  <c r="D2" i="2"/>
  <c r="D8" i="2"/>
  <c r="A27" i="1"/>
  <c r="A26" i="1"/>
  <c r="A28" i="1" s="1"/>
  <c r="A21" i="1"/>
  <c r="A23" i="1" s="1"/>
  <c r="A20" i="1"/>
  <c r="A22" i="1" s="1"/>
  <c r="A14" i="1"/>
  <c r="A17" i="1" s="1"/>
  <c r="A13" i="1"/>
  <c r="A16" i="1" s="1"/>
  <c r="A4" i="1"/>
  <c r="A3" i="1"/>
  <c r="I2" i="2" l="1"/>
  <c r="D12" i="2"/>
  <c r="C14" i="2"/>
  <c r="D5" i="2"/>
  <c r="D9" i="2"/>
  <c r="D13" i="2"/>
  <c r="D6" i="2"/>
  <c r="D10" i="2"/>
  <c r="D7" i="2"/>
  <c r="I6" i="2" s="1"/>
  <c r="D11" i="2"/>
  <c r="A15" i="1"/>
  <c r="I5" i="2" l="1"/>
</calcChain>
</file>

<file path=xl/sharedStrings.xml><?xml version="1.0" encoding="utf-8"?>
<sst xmlns="http://schemas.openxmlformats.org/spreadsheetml/2006/main" count="194" uniqueCount="187">
  <si>
    <t>Distribución Normal</t>
  </si>
  <si>
    <t>DISTR.NORM.ESTAND.N(1.96,VERDADERO)</t>
  </si>
  <si>
    <t>Sintaxis</t>
  </si>
  <si>
    <t>Ejemplo</t>
  </si>
  <si>
    <t>Interpretación</t>
  </si>
  <si>
    <t>Distribución de probabilidad acumulada, P(Z&lt;z); P(Z&lt;1.96)</t>
  </si>
  <si>
    <t>DISTR.NORM.ESTAND.INV(0.9750021)</t>
  </si>
  <si>
    <t>DISTR.T.N(1.7247182,20,VERDADERO)</t>
  </si>
  <si>
    <t>DISTR.T.CD(1.7247182, 20)</t>
  </si>
  <si>
    <t>Distribucion de probabilidad acumulada de cola DERECHA P(T&lt;t); P(T&lt;1.7247182)</t>
  </si>
  <si>
    <t>Distribucion de probabilidad acumulada de cola IZQUIERDA, P(T&lt;t); P(T&lt;1.7247182)</t>
  </si>
  <si>
    <t>DISTR.T.INV(0.05,20)</t>
  </si>
  <si>
    <t>Valor t para dos colas, con p=0.05</t>
  </si>
  <si>
    <t>INV.T(A13,20)</t>
  </si>
  <si>
    <t>Valor t para cola izquierda de 0.95</t>
  </si>
  <si>
    <t>INV.T.2C(A14,20)</t>
  </si>
  <si>
    <t>Distribución t Student (ejemplos con 20 grados de libertad)</t>
  </si>
  <si>
    <t>Distribución chi cuadrada (ejemplos con 20 grados de libertad)</t>
  </si>
  <si>
    <t>DISTR.CHICUAD(31.41,20,VERDADERO)</t>
  </si>
  <si>
    <t>Distribucion de probabilidad acumulada de cola IZQUIERDA, P(X&lt;x); P(X&lt;31.41)</t>
  </si>
  <si>
    <t>DISTR.CHICUAD.CD(31.41,20)</t>
  </si>
  <si>
    <t>Distribucion de probabilidad acumulada de cola DERECHA P(X&gt;x); P(X&gt;31.41)</t>
  </si>
  <si>
    <t>INV.CHICUAD(A20,20)</t>
  </si>
  <si>
    <t>Valor x para cola izquierda, p=0.949994</t>
  </si>
  <si>
    <t>INV.CHICUAD.CD(A21,20)</t>
  </si>
  <si>
    <t>Valor x para cola derecha, p=0.050005239</t>
  </si>
  <si>
    <t>DISTR.F.CD(8.79,10,3)</t>
  </si>
  <si>
    <t>Distribución de probabilidad acumulada de cola DERECHA P(F&gt;f) gl numerador, gl denominador</t>
  </si>
  <si>
    <t>Distribución F con 10 y 3 grados de libertad (numerador, denominador)</t>
  </si>
  <si>
    <t>La suma de los anteriores ;)</t>
  </si>
  <si>
    <t>DISTR.F.N(8.79,10,3,VERDADERO)</t>
  </si>
  <si>
    <t>Distribución de probabilidad acumulada de cola IZQUIERDA P(F&lt;f) gl numerador, gl denominador</t>
  </si>
  <si>
    <t>Número de medicamentos</t>
  </si>
  <si>
    <t>Frecuencia</t>
  </si>
  <si>
    <t>Frecuencia relativa</t>
  </si>
  <si>
    <t>Frecuencia acumulada</t>
  </si>
  <si>
    <t>P(consumir 1 o 2 medicamentos)=</t>
  </si>
  <si>
    <t>P(consumir 2 o menos)=</t>
  </si>
  <si>
    <t>P(consumir menos de 2)=</t>
  </si>
  <si>
    <t>P(consumir 5 o mas)=</t>
  </si>
  <si>
    <t>P(entre 3 y 5)=</t>
  </si>
  <si>
    <t>Distribución binomial:</t>
  </si>
  <si>
    <t>Eventos que son excluyentes, de dos valores (proceso de Bernoulli)</t>
  </si>
  <si>
    <t>p= probabilidad de éxito</t>
  </si>
  <si>
    <t>q=1-p= probabilidad de fracaso</t>
  </si>
  <si>
    <t>P(n,M,p)=probabilidad de obtener "n" éxitos en "M" intentos, si la probabilida de éxito es "p"</t>
  </si>
  <si>
    <t>DISTR.BINOM.N(2,10,0.5,FALSO)</t>
  </si>
  <si>
    <t>Probabilidad de que ocurran 2 éxitos en 10 ensayos, con un probabilidad de éxito de 0.5</t>
  </si>
  <si>
    <t>DISTR.BINOM.N(2,10,0.5,VERDADERO)</t>
  </si>
  <si>
    <t>DISTR.BINOM.N(1,10,0.5,VERDADERO)</t>
  </si>
  <si>
    <t>La resta de 0.0546875-0.010742188</t>
  </si>
  <si>
    <t>Probabilidad ACUMULADA de que ocurran 2 éxitos en 10 ensayos, con un probabilidad de éxito de 0.5</t>
  </si>
  <si>
    <t>Probabilidad ACUMULADA de que ocurra 1 éxitos en 10 ensayos, con un probabilidad de éxito de 0.5</t>
  </si>
  <si>
    <t>Distribución binomial</t>
  </si>
  <si>
    <t xml:space="preserve">30 porciento de una poblacion es inmune a una enfermedad, si elegimos 10 individuos, ¿cuál es la probabilidad de </t>
  </si>
  <si>
    <t>que sean exactamente 4 personas inmunes si elegimos 10 individuos?</t>
  </si>
  <si>
    <t>P(4,10,0.3)=</t>
  </si>
  <si>
    <t>La probabilidad de una persona con migraña tenga alivio es de 0.9, a tres se les da el farma</t>
  </si>
  <si>
    <t>Probabilidad de que ninguno tenga alivio= P(0,3,0.9)=P(3,3,0.1)=</t>
  </si>
  <si>
    <t>Probabilidad de que mas de uno tenga alivio= P(x&gt;1,3,0.9)=P(x&lt;1,3,0.1)</t>
  </si>
  <si>
    <t>P</t>
  </si>
  <si>
    <t>Probabilidad de 1 tenga alivio= P(1,3,0.9)=P(2,3,0.1)=</t>
  </si>
  <si>
    <t>Probabilidad de que 2 o menos tenga alivio= P(x&lt;2,3,0.9)=P(x&gt;1,3,0.1)=</t>
  </si>
  <si>
    <t>Probabilidad de 3 tenga alivio= P(3,3,0.9)=P(0,3,0.1)=</t>
  </si>
  <si>
    <t>Probabilidad de que 2 o 3 tenga alivio= P(2o3,3,0.9)=P(0o1,3,0.1)=</t>
  </si>
  <si>
    <t>x</t>
  </si>
  <si>
    <t>Media=n*p</t>
  </si>
  <si>
    <t>Varianza=n*p*q</t>
  </si>
  <si>
    <r>
      <t xml:space="preserve">Desviación estandar= </t>
    </r>
    <r>
      <rPr>
        <sz val="11"/>
        <color theme="1"/>
        <rFont val="Calibri"/>
        <family val="2"/>
      </rPr>
      <t>√(n*p*q)</t>
    </r>
  </si>
  <si>
    <t>n=número de ensayos totales</t>
  </si>
  <si>
    <t>10 000 articulos, probabilidad de defectos 0.02</t>
  </si>
  <si>
    <t>Media=</t>
  </si>
  <si>
    <t>Varianza=</t>
  </si>
  <si>
    <t>Desvi estand=</t>
  </si>
  <si>
    <t>El conjunto de colegios de una localidad responde a 80% publicos y 20% privados-</t>
  </si>
  <si>
    <t>Si se toma una muestra de 20 colegios, responda:</t>
  </si>
  <si>
    <t>a)¿Cuál es el valor esperado de colegios privados?</t>
  </si>
  <si>
    <t>b)¿Cuál es la porbabilidad de obtener 6 colegios privados?</t>
  </si>
  <si>
    <t>c)¿Cuál es la probabilidad de obtener 6 o más colegios privados?</t>
  </si>
  <si>
    <t>d)¿Cuál es la probabilidad de obtener entre 6 y 8 colegios privados?</t>
  </si>
  <si>
    <t>b)p(6,20,0.2)</t>
  </si>
  <si>
    <t>c)p(x&gt;6,20,0.2)</t>
  </si>
  <si>
    <t>d)p(6&lt;x&lt;8,20,0.2)</t>
  </si>
  <si>
    <t>a) 20*0.2=</t>
  </si>
  <si>
    <t>Un curso particular en matematicas anuncia que garantiza una eficiencia del 85% en aprobacion de</t>
  </si>
  <si>
    <t>alumnos. Si tomamos una muestra de 50 individuos</t>
  </si>
  <si>
    <t>a) cual es el valor esperado de alumnos aprobados?</t>
  </si>
  <si>
    <t>b) cual es la probabilidad de que todsos sean aprobados</t>
  </si>
  <si>
    <t>c) cual es la probabilidad de que por lo menos 48 aprueben?</t>
  </si>
  <si>
    <t>d) cual es la probablidad de que haya 45 o menos aprobados</t>
  </si>
  <si>
    <t>a)50*0.85=</t>
  </si>
  <si>
    <t>b)p(50,50,0.85)=</t>
  </si>
  <si>
    <t>c)p(x&gt;48,50,0.85)=</t>
  </si>
  <si>
    <t>d)p(x&lt;45,50,0.85)=</t>
  </si>
  <si>
    <t>Distribución de Poisson</t>
  </si>
  <si>
    <t>Las probabilidades ocurren en un área o un volumen. Los parámetros involucrados en área deberían de ser tratados como Poisson.</t>
  </si>
  <si>
    <t>Lambda es el promedio de ocurrencia del evento</t>
  </si>
  <si>
    <t>Las ocurrencias son independientes, sin memoria</t>
  </si>
  <si>
    <t>La media y la varianza son iguales</t>
  </si>
  <si>
    <t>POISSON.DIST(3,2.75,FALSO)</t>
  </si>
  <si>
    <t>Probabilidad de que ocurra 3 eventos con un promedio de 2.75 (lambda), No acumulativa</t>
  </si>
  <si>
    <t>En unidades de espacio o de volumen</t>
  </si>
  <si>
    <t>Durante un estudio de un organismo acuatico, se tomaron gran numero de muestras</t>
  </si>
  <si>
    <t>de una laguna, y s econtó el número de organismos de cada muestra. El número de organismos</t>
  </si>
  <si>
    <t>promedio por muestra fue 2. Suponga que el número de organismos sigue una distribución</t>
  </si>
  <si>
    <t>de Poisson, y calcule la probabilidad de que la proxima muestra que se tome tenga:</t>
  </si>
  <si>
    <t>a)1 o menos organismos</t>
  </si>
  <si>
    <t>b)3 organismos</t>
  </si>
  <si>
    <t>c)más de cinco</t>
  </si>
  <si>
    <t>a)p(x&lt;1,2)</t>
  </si>
  <si>
    <t>b)p(3,2)</t>
  </si>
  <si>
    <t>c)p(5&lt;x,2)</t>
  </si>
  <si>
    <t>EL PROMEDIO ES IGUAL A LA VARIANZA</t>
  </si>
  <si>
    <t>Patrones de agregación de insectos</t>
  </si>
  <si>
    <t>Numero de cuadros</t>
  </si>
  <si>
    <t>Total insectos observados</t>
  </si>
  <si>
    <t>Insectos/cuadro</t>
  </si>
  <si>
    <r>
      <t>Promedio de insectos por cuadro (</t>
    </r>
    <r>
      <rPr>
        <b/>
        <sz val="11"/>
        <color theme="1"/>
        <rFont val="Calibri"/>
        <family val="2"/>
      </rPr>
      <t>λ)</t>
    </r>
    <r>
      <rPr>
        <b/>
        <sz val="11"/>
        <color theme="1"/>
        <rFont val="Calibri"/>
        <family val="2"/>
        <scheme val="minor"/>
      </rPr>
      <t>=</t>
    </r>
  </si>
  <si>
    <t>r</t>
  </si>
  <si>
    <t>r!</t>
  </si>
  <si>
    <t>r!*e^u</t>
  </si>
  <si>
    <t>u^r</t>
  </si>
  <si>
    <t>(u^r)/(r!*e^u)</t>
  </si>
  <si>
    <t>(u^r)/(r!*e^u)*400</t>
  </si>
  <si>
    <t>e^u=</t>
  </si>
  <si>
    <t>e^(1.8)</t>
  </si>
  <si>
    <t>Xi-media</t>
  </si>
  <si>
    <t>(Xi-media)^2</t>
  </si>
  <si>
    <t>Xi</t>
  </si>
  <si>
    <t>Num cuadros observados</t>
  </si>
  <si>
    <t>Ajuste por abundancia</t>
  </si>
  <si>
    <t>CD=VARIANZA/MEDIA</t>
  </si>
  <si>
    <t>USANDO EL COEFICIENTE DE DISPERSIÓN</t>
  </si>
  <si>
    <t>CD CERCANO A 1 ES POISSON</t>
  </si>
  <si>
    <t>CD MENOR DE 1, SE SEGREGAN MÁS QUE POISSON</t>
  </si>
  <si>
    <t>CD MAYOR A 1, SE AGRUPAN MENOS QUE POISSON</t>
  </si>
  <si>
    <t>a)P(7,10)=</t>
  </si>
  <si>
    <t>b)P(x&gt;10,10)=</t>
  </si>
  <si>
    <t>c)P(0,10)=</t>
  </si>
  <si>
    <t>a)P(7,5)=</t>
  </si>
  <si>
    <t>d)P(x&lt;5,5)=</t>
  </si>
  <si>
    <t>c)P(0,5)=</t>
  </si>
  <si>
    <t>b)P(x&gt;10,5)=</t>
  </si>
  <si>
    <t>a)P(1,0.5)=</t>
  </si>
  <si>
    <t>b)P(0,0.5)=</t>
  </si>
  <si>
    <t>c)P(4,0.5)=</t>
  </si>
  <si>
    <t>d)P(x&gt;1,0.5)=</t>
  </si>
  <si>
    <t>RELACIÓN ENTRE LA DISTRIBUCIÓN BINOMIAL Y NORMAL:</t>
  </si>
  <si>
    <t>estrechamente a la distribución normal con variable tipificada por:</t>
  </si>
  <si>
    <r>
      <t>Z=(X-np)/</t>
    </r>
    <r>
      <rPr>
        <sz val="11"/>
        <color theme="1"/>
        <rFont val="Calibri"/>
        <family val="2"/>
      </rPr>
      <t>√(npq)</t>
    </r>
  </si>
  <si>
    <t>aquí, la variable aleatoria X da el número de éxitos en "n" pruebas de Bernoulli, y "p" la probablilidad</t>
  </si>
  <si>
    <t>de éxitos.</t>
  </si>
  <si>
    <t>Si "n" es muy grande, y ni "p" ni "q" están muy próximas a cero, la distribución binomial puede aproximarse</t>
  </si>
  <si>
    <t>DISTRIBUCIÓN NORMAL</t>
  </si>
  <si>
    <t>Distribuciones de probabilidad continua: pueden tomar valores continuos dentro de una intervalo sobre la recta numérica.</t>
  </si>
  <si>
    <r>
      <t xml:space="preserve">Los valores pertenecientes a una distribución normal, con media </t>
    </r>
    <r>
      <rPr>
        <sz val="11"/>
        <color theme="1"/>
        <rFont val="Calibri"/>
        <family val="2"/>
      </rPr>
      <t>μ y desviación σ se pueden estandarizar</t>
    </r>
  </si>
  <si>
    <t>y con ello obtenemos una DISTIRBUCIÓN NORMAL ESTANDARIZADA, con media 0 y desviación 1</t>
  </si>
  <si>
    <t>Longitud de las alas</t>
  </si>
  <si>
    <t>MEDIA</t>
  </si>
  <si>
    <t>VARIANZA</t>
  </si>
  <si>
    <t>Z</t>
  </si>
  <si>
    <t>DESV ESTAN</t>
  </si>
  <si>
    <t>Numero aleatorio</t>
  </si>
  <si>
    <t>P(2&lt;Z&lt;INF)=</t>
  </si>
  <si>
    <t>P(-2.55&lt;Z&lt;2.55)=</t>
  </si>
  <si>
    <t xml:space="preserve">Valor z tal que P(X&lt;z)=p, P(X&lt;z)=0.9750021 </t>
  </si>
  <si>
    <t>a)</t>
  </si>
  <si>
    <t>Edad</t>
  </si>
  <si>
    <t>P(-1&lt;Z&lt;1)=</t>
  </si>
  <si>
    <t>b)</t>
  </si>
  <si>
    <t>P(-0.5&lt;Z)=</t>
  </si>
  <si>
    <t>c)</t>
  </si>
  <si>
    <t>P(Z&lt;0.1666)=</t>
  </si>
  <si>
    <t>a) Más de 200</t>
  </si>
  <si>
    <t>e) En 10 000, cuantos tienen más de 200 surcos</t>
  </si>
  <si>
    <t>P(1.2&lt;Z)=</t>
  </si>
  <si>
    <t>b)Menos de 100</t>
  </si>
  <si>
    <t>P(Z&lt;-0.8)=</t>
  </si>
  <si>
    <t>c)Entre 100 y 200</t>
  </si>
  <si>
    <t>P(-0.8&lt;Z&lt;1.2)=</t>
  </si>
  <si>
    <t>d)Entre 200 y 250</t>
  </si>
  <si>
    <t>a)Mayor de  1450 cc</t>
  </si>
  <si>
    <t>P(0.4&lt;Z)</t>
  </si>
  <si>
    <t>b) Menor de 1350 cc</t>
  </si>
  <si>
    <t>P(Z&lt;-0.4)=</t>
  </si>
  <si>
    <t>c) Entre 1300 y 1500 cc</t>
  </si>
  <si>
    <t>P(-0.8&lt;Z&lt;0.8)=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</si>
</sst>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2" borderId="0" xfId="1"/>
    <xf numFmtId="0" fontId="3" fillId="3" borderId="0" xfId="2"/>
    <xf numFmtId="0" fontId="3" fillId="5" borderId="0" xfId="4"/>
    <xf numFmtId="0" fontId="3" fillId="4" borderId="0" xfId="3"/>
    <xf numFmtId="0" fontId="1" fillId="2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6" borderId="0" xfId="5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7" xfId="0" applyBorder="1"/>
    <xf numFmtId="0" fontId="0" fillId="0" borderId="0" xfId="0" applyFill="1" applyBorder="1"/>
    <xf numFmtId="0" fontId="3" fillId="7" borderId="0" xfId="3" applyFill="1"/>
    <xf numFmtId="0" fontId="3" fillId="7" borderId="0" xfId="4" applyFill="1"/>
    <xf numFmtId="0" fontId="1" fillId="7" borderId="0" xfId="2" applyFont="1" applyFill="1"/>
    <xf numFmtId="0" fontId="0" fillId="8" borderId="0" xfId="0" applyFill="1"/>
    <xf numFmtId="0" fontId="2" fillId="0" borderId="2" xfId="0" applyFont="1" applyBorder="1"/>
    <xf numFmtId="0" fontId="0" fillId="0" borderId="2" xfId="0" applyBorder="1"/>
    <xf numFmtId="0" fontId="0" fillId="9" borderId="0" xfId="0" applyFill="1"/>
    <xf numFmtId="0" fontId="0" fillId="9" borderId="0" xfId="0" applyFill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Fill="1" applyBorder="1"/>
    <xf numFmtId="0" fontId="2" fillId="0" borderId="0" xfId="0" applyFont="1" applyBorder="1"/>
    <xf numFmtId="0" fontId="0" fillId="9" borderId="0" xfId="0" applyFill="1" applyBorder="1"/>
    <xf numFmtId="0" fontId="0" fillId="0" borderId="2" xfId="0" applyBorder="1" applyAlignment="1">
      <alignment horizontal="center"/>
    </xf>
    <xf numFmtId="0" fontId="2" fillId="10" borderId="14" xfId="0" applyFont="1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12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8" borderId="2" xfId="0" applyFill="1" applyBorder="1"/>
    <xf numFmtId="0" fontId="0" fillId="11" borderId="2" xfId="0" applyFill="1" applyBorder="1"/>
    <xf numFmtId="0" fontId="1" fillId="5" borderId="2" xfId="4" applyFont="1" applyBorder="1" applyAlignment="1">
      <alignment horizontal="center"/>
    </xf>
    <xf numFmtId="0" fontId="1" fillId="4" borderId="2" xfId="3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5" xfId="0" applyBorder="1"/>
    <xf numFmtId="0" fontId="0" fillId="8" borderId="0" xfId="0" applyFill="1" applyBorder="1"/>
  </cellXfs>
  <cellStyles count="6">
    <cellStyle name="Énfasis3" xfId="1" builtinId="37"/>
    <cellStyle name="Énfasis4" xfId="2" builtinId="41"/>
    <cellStyle name="Énfasis5" xfId="3" builtinId="45"/>
    <cellStyle name="Énfasis6" xfId="4" builtinId="49"/>
    <cellStyle name="Incorrecto" xfId="5" builtinId="27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p=0.5, 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BINOMIAL!$B$31:$B$41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2718672"/>
        <c:axId val="392713576"/>
      </c:barChart>
      <c:catAx>
        <c:axId val="3927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13576"/>
        <c:crosses val="autoZero"/>
        <c:auto val="1"/>
        <c:lblAlgn val="ctr"/>
        <c:lblOffset val="100"/>
        <c:noMultiLvlLbl val="0"/>
      </c:catAx>
      <c:valAx>
        <c:axId val="3927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p=0.5, n=61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BINOMIAL!$B$45:$B$106</c:f>
              <c:numCache>
                <c:formatCode>General</c:formatCode>
                <c:ptCount val="62"/>
                <c:pt idx="0">
                  <c:v>4.3368086899420177E-19</c:v>
                </c:pt>
                <c:pt idx="1">
                  <c:v>2.6454533008646253E-17</c:v>
                </c:pt>
                <c:pt idx="2">
                  <c:v>7.936359902593851E-16</c:v>
                </c:pt>
                <c:pt idx="3">
                  <c:v>1.5608174475101483E-14</c:v>
                </c:pt>
                <c:pt idx="4">
                  <c:v>2.263185298889699E-13</c:v>
                </c:pt>
                <c:pt idx="5">
                  <c:v>2.5800312407342477E-12</c:v>
                </c:pt>
                <c:pt idx="6">
                  <c:v>2.4080291580186348E-11</c:v>
                </c:pt>
                <c:pt idx="7">
                  <c:v>1.8920229098717827E-10</c:v>
                </c:pt>
                <c:pt idx="8">
                  <c:v>1.2771154641634561E-9</c:v>
                </c:pt>
                <c:pt idx="9">
                  <c:v>7.5207910667403675E-9</c:v>
                </c:pt>
                <c:pt idx="10">
                  <c:v>3.9108113547049567E-8</c:v>
                </c:pt>
                <c:pt idx="11">
                  <c:v>1.8131943553632088E-7</c:v>
                </c:pt>
                <c:pt idx="12">
                  <c:v>7.5549764806800674E-7</c:v>
                </c:pt>
                <c:pt idx="13">
                  <c:v>2.847644981179411E-6</c:v>
                </c:pt>
                <c:pt idx="14">
                  <c:v>9.7633542211866008E-6</c:v>
                </c:pt>
                <c:pt idx="15">
                  <c:v>3.0591843226384536E-5</c:v>
                </c:pt>
                <c:pt idx="16">
                  <c:v>8.7951549275855524E-5</c:v>
                </c:pt>
                <c:pt idx="17">
                  <c:v>2.3281292455373548E-4</c:v>
                </c:pt>
                <c:pt idx="18">
                  <c:v>5.6909826002024078E-4</c:v>
                </c:pt>
                <c:pt idx="19">
                  <c:v>1.2879592200458084E-3</c:v>
                </c:pt>
                <c:pt idx="20">
                  <c:v>2.7047143620962015E-3</c:v>
                </c:pt>
                <c:pt idx="21">
                  <c:v>5.2806328021878183E-3</c:v>
                </c:pt>
                <c:pt idx="22">
                  <c:v>9.6011505494324138E-3</c:v>
                </c:pt>
                <c:pt idx="23">
                  <c:v>1.6280211801211454E-2</c:v>
                </c:pt>
                <c:pt idx="24">
                  <c:v>2.5777002018584808E-2</c:v>
                </c:pt>
                <c:pt idx="25">
                  <c:v>3.8149962987505517E-2</c:v>
                </c:pt>
                <c:pt idx="26">
                  <c:v>5.2823025675007594E-2</c:v>
                </c:pt>
                <c:pt idx="27">
                  <c:v>6.8474292541676543E-2</c:v>
                </c:pt>
                <c:pt idx="28">
                  <c:v>8.3147355229178613E-2</c:v>
                </c:pt>
                <c:pt idx="29">
                  <c:v>9.4615955950444655E-2</c:v>
                </c:pt>
                <c:pt idx="30">
                  <c:v>0.10092368634714097</c:v>
                </c:pt>
                <c:pt idx="31">
                  <c:v>0.10092368634714097</c:v>
                </c:pt>
                <c:pt idx="32">
                  <c:v>9.4615955950444655E-2</c:v>
                </c:pt>
                <c:pt idx="33">
                  <c:v>8.3147355229178613E-2</c:v>
                </c:pt>
                <c:pt idx="34">
                  <c:v>6.8474292541676543E-2</c:v>
                </c:pt>
                <c:pt idx="35">
                  <c:v>5.2823025675007594E-2</c:v>
                </c:pt>
                <c:pt idx="36">
                  <c:v>3.8149962987505517E-2</c:v>
                </c:pt>
                <c:pt idx="37">
                  <c:v>2.5777002018584808E-2</c:v>
                </c:pt>
                <c:pt idx="38">
                  <c:v>1.6280211801211454E-2</c:v>
                </c:pt>
                <c:pt idx="39">
                  <c:v>9.6011505494324138E-3</c:v>
                </c:pt>
                <c:pt idx="40">
                  <c:v>5.2806328021878183E-3</c:v>
                </c:pt>
                <c:pt idx="41">
                  <c:v>2.7047143620962015E-3</c:v>
                </c:pt>
                <c:pt idx="42">
                  <c:v>1.2879592200458084E-3</c:v>
                </c:pt>
                <c:pt idx="43">
                  <c:v>5.6909826002024023E-4</c:v>
                </c:pt>
                <c:pt idx="44">
                  <c:v>2.3281292455373548E-4</c:v>
                </c:pt>
                <c:pt idx="45">
                  <c:v>8.7951549275855538E-5</c:v>
                </c:pt>
                <c:pt idx="46">
                  <c:v>3.059184322638459E-5</c:v>
                </c:pt>
                <c:pt idx="47">
                  <c:v>9.7633542211866008E-6</c:v>
                </c:pt>
                <c:pt idx="48">
                  <c:v>2.847644981179411E-6</c:v>
                </c:pt>
                <c:pt idx="49">
                  <c:v>7.5549764806800674E-7</c:v>
                </c:pt>
                <c:pt idx="50">
                  <c:v>1.8131943553632088E-7</c:v>
                </c:pt>
                <c:pt idx="51">
                  <c:v>3.9108113547049639E-8</c:v>
                </c:pt>
                <c:pt idx="52">
                  <c:v>7.5207910667403675E-9</c:v>
                </c:pt>
                <c:pt idx="53">
                  <c:v>1.2771154641634561E-9</c:v>
                </c:pt>
                <c:pt idx="54">
                  <c:v>1.8920229098717827E-10</c:v>
                </c:pt>
                <c:pt idx="55">
                  <c:v>2.4080291580186261E-11</c:v>
                </c:pt>
                <c:pt idx="56">
                  <c:v>2.5800312407342477E-12</c:v>
                </c:pt>
                <c:pt idx="57">
                  <c:v>2.263185298889699E-13</c:v>
                </c:pt>
                <c:pt idx="58">
                  <c:v>1.5608174475101426E-14</c:v>
                </c:pt>
                <c:pt idx="59">
                  <c:v>7.936359902593851E-16</c:v>
                </c:pt>
                <c:pt idx="60">
                  <c:v>2.6454533008646441E-17</c:v>
                </c:pt>
                <c:pt idx="61">
                  <c:v>4.3368086899420177E-19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2713968"/>
        <c:axId val="392715144"/>
      </c:barChart>
      <c:catAx>
        <c:axId val="39271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15144"/>
        <c:crosses val="autoZero"/>
        <c:auto val="1"/>
        <c:lblAlgn val="ctr"/>
        <c:lblOffset val="100"/>
        <c:noMultiLvlLbl val="0"/>
      </c:catAx>
      <c:valAx>
        <c:axId val="392715144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p=0.25, n=61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BINOMIAL!$C$45:$C$106</c:f>
              <c:numCache>
                <c:formatCode>General</c:formatCode>
                <c:ptCount val="62"/>
                <c:pt idx="0">
                  <c:v>2.3918672197118505E-8</c:v>
                </c:pt>
                <c:pt idx="1">
                  <c:v>4.86346334674743E-7</c:v>
                </c:pt>
                <c:pt idx="2">
                  <c:v>4.8634633467474269E-6</c:v>
                </c:pt>
                <c:pt idx="3">
                  <c:v>3.1882704162010918E-5</c:v>
                </c:pt>
                <c:pt idx="4">
                  <c:v>1.5409973678305228E-4</c:v>
                </c:pt>
                <c:pt idx="5">
                  <c:v>5.8557899977559902E-4</c:v>
                </c:pt>
                <c:pt idx="6">
                  <c:v>1.8218013326351972E-3</c:v>
                </c:pt>
                <c:pt idx="7">
                  <c:v>4.7713844426159925E-3</c:v>
                </c:pt>
                <c:pt idx="8">
                  <c:v>1.0735614995885994E-2</c:v>
                </c:pt>
                <c:pt idx="9">
                  <c:v>2.1073614621553962E-2</c:v>
                </c:pt>
                <c:pt idx="10">
                  <c:v>3.6527598677360253E-2</c:v>
                </c:pt>
                <c:pt idx="11">
                  <c:v>5.6451743410465806E-2</c:v>
                </c:pt>
                <c:pt idx="12">
                  <c:v>7.8405199181202506E-2</c:v>
                </c:pt>
                <c:pt idx="13">
                  <c:v>9.85090964071519E-2</c:v>
                </c:pt>
                <c:pt idx="14">
                  <c:v>0.11258182446531645</c:v>
                </c:pt>
                <c:pt idx="15">
                  <c:v>0.11758546110821938</c:v>
                </c:pt>
                <c:pt idx="16">
                  <c:v>0.11268606689537694</c:v>
                </c:pt>
                <c:pt idx="17">
                  <c:v>9.9428882554744316E-2</c:v>
                </c:pt>
                <c:pt idx="18">
                  <c:v>8.1016126526088E-2</c:v>
                </c:pt>
                <c:pt idx="19">
                  <c:v>6.1117428782838275E-2</c:v>
                </c:pt>
                <c:pt idx="20">
                  <c:v>4.2782200147986824E-2</c:v>
                </c:pt>
                <c:pt idx="21">
                  <c:v>2.7842384223293035E-2</c:v>
                </c:pt>
                <c:pt idx="22">
                  <c:v>1.6874172256541222E-2</c:v>
                </c:pt>
                <c:pt idx="23">
                  <c:v>9.5375756232624342E-3</c:v>
                </c:pt>
                <c:pt idx="24">
                  <c:v>5.0337204678329453E-3</c:v>
                </c:pt>
                <c:pt idx="25">
                  <c:v>2.4833020974642512E-3</c:v>
                </c:pt>
                <c:pt idx="26">
                  <c:v>1.1461394295988886E-3</c:v>
                </c:pt>
                <c:pt idx="27">
                  <c:v>4.9524543254272782E-4</c:v>
                </c:pt>
                <c:pt idx="28">
                  <c:v>2.0045648460062832E-4</c:v>
                </c:pt>
                <c:pt idx="29">
                  <c:v>7.6035218296790176E-5</c:v>
                </c:pt>
                <c:pt idx="30">
                  <c:v>2.7034744283303167E-5</c:v>
                </c:pt>
                <c:pt idx="31">
                  <c:v>9.0115814277677438E-6</c:v>
                </c:pt>
                <c:pt idx="32">
                  <c:v>2.8161191961774036E-6</c:v>
                </c:pt>
                <c:pt idx="33">
                  <c:v>8.2492380494085358E-7</c:v>
                </c:pt>
                <c:pt idx="34">
                  <c:v>2.2644967194454956E-7</c:v>
                </c:pt>
                <c:pt idx="35">
                  <c:v>5.8229915642884397E-8</c:v>
                </c:pt>
                <c:pt idx="36">
                  <c:v>1.4018313025138691E-8</c:v>
                </c:pt>
                <c:pt idx="37">
                  <c:v>3.1572777083645969E-9</c:v>
                </c:pt>
                <c:pt idx="38">
                  <c:v>6.6469004386622489E-10</c:v>
                </c:pt>
                <c:pt idx="39">
                  <c:v>1.3066556417883151E-10</c:v>
                </c:pt>
                <c:pt idx="40">
                  <c:v>2.395535343278572E-11</c:v>
                </c:pt>
                <c:pt idx="41">
                  <c:v>4.0899383909634473E-12</c:v>
                </c:pt>
                <c:pt idx="42">
                  <c:v>6.4919656999418984E-13</c:v>
                </c:pt>
                <c:pt idx="43">
                  <c:v>9.5618099456509043E-14</c:v>
                </c:pt>
                <c:pt idx="44">
                  <c:v>1.3038831744069457E-14</c:v>
                </c:pt>
                <c:pt idx="45">
                  <c:v>1.6419269603642824E-15</c:v>
                </c:pt>
                <c:pt idx="46">
                  <c:v>1.9036834323064393E-16</c:v>
                </c:pt>
                <c:pt idx="47">
                  <c:v>2.0251951407515345E-17</c:v>
                </c:pt>
                <c:pt idx="48">
                  <c:v>1.9689397201750737E-18</c:v>
                </c:pt>
                <c:pt idx="49">
                  <c:v>1.7412392083181205E-19</c:v>
                </c:pt>
                <c:pt idx="50">
                  <c:v>1.392991366654479E-20</c:v>
                </c:pt>
                <c:pt idx="51">
                  <c:v>1.0014970609934215E-21</c:v>
                </c:pt>
                <c:pt idx="52">
                  <c:v>6.4198529550860149E-23</c:v>
                </c:pt>
                <c:pt idx="53">
                  <c:v>3.6338790311807637E-24</c:v>
                </c:pt>
                <c:pt idx="54">
                  <c:v>1.7945081635460694E-25</c:v>
                </c:pt>
                <c:pt idx="55">
                  <c:v>7.6130649362559682E-27</c:v>
                </c:pt>
                <c:pt idx="56">
                  <c:v>2.7189517629485917E-28</c:v>
                </c:pt>
                <c:pt idx="57">
                  <c:v>7.9501513536507594E-30</c:v>
                </c:pt>
                <c:pt idx="58">
                  <c:v>1.8276210008392659E-31</c:v>
                </c:pt>
                <c:pt idx="59">
                  <c:v>3.097662713286905E-33</c:v>
                </c:pt>
                <c:pt idx="60">
                  <c:v>3.4418474592076418E-35</c:v>
                </c:pt>
                <c:pt idx="61">
                  <c:v>1.8807909613156598E-37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2715536"/>
        <c:axId val="328981648"/>
      </c:barChart>
      <c:catAx>
        <c:axId val="39271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981648"/>
        <c:crosses val="autoZero"/>
        <c:auto val="1"/>
        <c:lblAlgn val="ctr"/>
        <c:lblOffset val="100"/>
        <c:noMultiLvlLbl val="0"/>
      </c:catAx>
      <c:valAx>
        <c:axId val="328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p=0.75, n=63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BINOMIAL!$D$45:$D$106</c:f>
              <c:numCache>
                <c:formatCode>General</c:formatCode>
                <c:ptCount val="62"/>
                <c:pt idx="0">
                  <c:v>1.8807909613156598E-37</c:v>
                </c:pt>
                <c:pt idx="1">
                  <c:v>3.4418474592076418E-35</c:v>
                </c:pt>
                <c:pt idx="2">
                  <c:v>3.097662713286905E-33</c:v>
                </c:pt>
                <c:pt idx="3">
                  <c:v>1.8276210008392659E-31</c:v>
                </c:pt>
                <c:pt idx="4">
                  <c:v>7.9501513536507594E-30</c:v>
                </c:pt>
                <c:pt idx="5">
                  <c:v>2.7189517629485532E-28</c:v>
                </c:pt>
                <c:pt idx="6">
                  <c:v>7.6130649362559682E-27</c:v>
                </c:pt>
                <c:pt idx="7">
                  <c:v>1.7945081635460568E-25</c:v>
                </c:pt>
                <c:pt idx="8">
                  <c:v>3.6338790311807901E-24</c:v>
                </c:pt>
                <c:pt idx="9">
                  <c:v>6.4198529550860149E-23</c:v>
                </c:pt>
                <c:pt idx="10">
                  <c:v>1.0014970609934215E-21</c:v>
                </c:pt>
                <c:pt idx="11">
                  <c:v>1.392991366654479E-20</c:v>
                </c:pt>
                <c:pt idx="12">
                  <c:v>1.7412392083181205E-19</c:v>
                </c:pt>
                <c:pt idx="13">
                  <c:v>1.9689397201750737E-18</c:v>
                </c:pt>
                <c:pt idx="14">
                  <c:v>2.0251951407515345E-17</c:v>
                </c:pt>
                <c:pt idx="15">
                  <c:v>1.9036834323064393E-16</c:v>
                </c:pt>
                <c:pt idx="16">
                  <c:v>1.6419269603642824E-15</c:v>
                </c:pt>
                <c:pt idx="17">
                  <c:v>1.3038831744069411E-14</c:v>
                </c:pt>
                <c:pt idx="18">
                  <c:v>9.5618099456509043E-14</c:v>
                </c:pt>
                <c:pt idx="19">
                  <c:v>6.4919656999419217E-13</c:v>
                </c:pt>
                <c:pt idx="20">
                  <c:v>4.0899383909634328E-12</c:v>
                </c:pt>
                <c:pt idx="21">
                  <c:v>2.3955353432785808E-11</c:v>
                </c:pt>
                <c:pt idx="22">
                  <c:v>1.3066556417883151E-10</c:v>
                </c:pt>
                <c:pt idx="23">
                  <c:v>6.6469004386622727E-10</c:v>
                </c:pt>
                <c:pt idx="24">
                  <c:v>3.1572777083645969E-9</c:v>
                </c:pt>
                <c:pt idx="25">
                  <c:v>1.4018313025138716E-8</c:v>
                </c:pt>
                <c:pt idx="26">
                  <c:v>5.8229915642884291E-8</c:v>
                </c:pt>
                <c:pt idx="27">
                  <c:v>2.2644967194454956E-7</c:v>
                </c:pt>
                <c:pt idx="28">
                  <c:v>8.2492380494085507E-7</c:v>
                </c:pt>
                <c:pt idx="29">
                  <c:v>2.8161191961774036E-6</c:v>
                </c:pt>
                <c:pt idx="30">
                  <c:v>9.0115814277677438E-6</c:v>
                </c:pt>
                <c:pt idx="31">
                  <c:v>2.7034744283303167E-5</c:v>
                </c:pt>
                <c:pt idx="32">
                  <c:v>7.6035218296790176E-5</c:v>
                </c:pt>
                <c:pt idx="33">
                  <c:v>2.0045648460062832E-4</c:v>
                </c:pt>
                <c:pt idx="34">
                  <c:v>4.9524543254272782E-4</c:v>
                </c:pt>
                <c:pt idx="35">
                  <c:v>1.1461394295988897E-3</c:v>
                </c:pt>
                <c:pt idx="36">
                  <c:v>2.4833020974642512E-3</c:v>
                </c:pt>
                <c:pt idx="37">
                  <c:v>5.0337204678329453E-3</c:v>
                </c:pt>
                <c:pt idx="38">
                  <c:v>9.5375756232624342E-3</c:v>
                </c:pt>
                <c:pt idx="39">
                  <c:v>1.6874172256541222E-2</c:v>
                </c:pt>
                <c:pt idx="40">
                  <c:v>2.7842384223293028E-2</c:v>
                </c:pt>
                <c:pt idx="41">
                  <c:v>4.2782200147986824E-2</c:v>
                </c:pt>
                <c:pt idx="42">
                  <c:v>6.1117428782838275E-2</c:v>
                </c:pt>
                <c:pt idx="43">
                  <c:v>8.1016126526088E-2</c:v>
                </c:pt>
                <c:pt idx="44">
                  <c:v>9.9428882554744316E-2</c:v>
                </c:pt>
                <c:pt idx="45">
                  <c:v>0.11268606689537694</c:v>
                </c:pt>
                <c:pt idx="46">
                  <c:v>0.11758546110821938</c:v>
                </c:pt>
                <c:pt idx="47">
                  <c:v>0.11258182446531645</c:v>
                </c:pt>
                <c:pt idx="48">
                  <c:v>9.85090964071519E-2</c:v>
                </c:pt>
                <c:pt idx="49">
                  <c:v>7.8405199181202506E-2</c:v>
                </c:pt>
                <c:pt idx="50">
                  <c:v>5.6451743410465806E-2</c:v>
                </c:pt>
                <c:pt idx="51">
                  <c:v>3.6527598677360253E-2</c:v>
                </c:pt>
                <c:pt idx="52">
                  <c:v>2.1073614621553962E-2</c:v>
                </c:pt>
                <c:pt idx="53">
                  <c:v>1.0735614995885996E-2</c:v>
                </c:pt>
                <c:pt idx="54">
                  <c:v>4.7713844426159916E-3</c:v>
                </c:pt>
                <c:pt idx="55">
                  <c:v>1.8218013326351974E-3</c:v>
                </c:pt>
                <c:pt idx="56">
                  <c:v>5.8557899977559902E-4</c:v>
                </c:pt>
                <c:pt idx="57">
                  <c:v>1.5409973678305228E-4</c:v>
                </c:pt>
                <c:pt idx="58">
                  <c:v>3.1882704162010918E-5</c:v>
                </c:pt>
                <c:pt idx="59">
                  <c:v>4.8634633467474269E-6</c:v>
                </c:pt>
                <c:pt idx="60">
                  <c:v>4.86346334674743E-7</c:v>
                </c:pt>
                <c:pt idx="61">
                  <c:v>2.3918672197118505E-8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5112656"/>
        <c:axId val="395112264"/>
      </c:barChart>
      <c:catAx>
        <c:axId val="3951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2264"/>
        <c:crosses val="autoZero"/>
        <c:auto val="1"/>
        <c:lblAlgn val="ctr"/>
        <c:lblOffset val="100"/>
        <c:noMultiLvlLbl val="0"/>
      </c:catAx>
      <c:valAx>
        <c:axId val="3951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</a:rPr>
              <a:t>λ</a:t>
            </a:r>
            <a:r>
              <a:rPr lang="es-MX">
                <a:latin typeface="Calibri" panose="020F0502020204030204" pitchFamily="34" charset="0"/>
              </a:rPr>
              <a:t>=2.75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POISSON!$B$13:$B$23</c:f>
              <c:numCache>
                <c:formatCode>General</c:formatCode>
                <c:ptCount val="11"/>
                <c:pt idx="0">
                  <c:v>6.392786120670757E-2</c:v>
                </c:pt>
                <c:pt idx="1">
                  <c:v>0.17580161831844582</c:v>
                </c:pt>
                <c:pt idx="2">
                  <c:v>0.24172722518786305</c:v>
                </c:pt>
                <c:pt idx="3">
                  <c:v>0.22158328975554115</c:v>
                </c:pt>
                <c:pt idx="4">
                  <c:v>0.15233851170693452</c:v>
                </c:pt>
                <c:pt idx="5">
                  <c:v>8.3786181438813973E-2</c:v>
                </c:pt>
                <c:pt idx="6">
                  <c:v>3.8401999826123107E-2</c:v>
                </c:pt>
                <c:pt idx="7">
                  <c:v>1.5086499931691217E-2</c:v>
                </c:pt>
                <c:pt idx="8">
                  <c:v>5.1859843515188499E-3</c:v>
                </c:pt>
                <c:pt idx="9">
                  <c:v>1.584606329630759E-3</c:v>
                </c:pt>
                <c:pt idx="10">
                  <c:v>4.3576674064845866E-4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5118536"/>
        <c:axId val="395113048"/>
      </c:barChart>
      <c:catAx>
        <c:axId val="3951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3048"/>
        <c:crosses val="autoZero"/>
        <c:auto val="1"/>
        <c:lblAlgn val="ctr"/>
        <c:lblOffset val="100"/>
        <c:noMultiLvlLbl val="0"/>
      </c:catAx>
      <c:valAx>
        <c:axId val="3951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POISSON!$B$29:$B$38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POISSON!$K$29:$K$38</c:f>
              <c:numCache>
                <c:formatCode>0.0000</c:formatCode>
                <c:ptCount val="10"/>
                <c:pt idx="0">
                  <c:v>66.120074054482942</c:v>
                </c:pt>
                <c:pt idx="1">
                  <c:v>119.01613329806931</c:v>
                </c:pt>
                <c:pt idx="2">
                  <c:v>107.11451996826239</c:v>
                </c:pt>
                <c:pt idx="3">
                  <c:v>64.26871198095742</c:v>
                </c:pt>
                <c:pt idx="4">
                  <c:v>28.920920391430844</c:v>
                </c:pt>
                <c:pt idx="5">
                  <c:v>10.411531340915104</c:v>
                </c:pt>
                <c:pt idx="6">
                  <c:v>3.1234594022745319</c:v>
                </c:pt>
                <c:pt idx="7">
                  <c:v>0.8031752748705937</c:v>
                </c:pt>
                <c:pt idx="8">
                  <c:v>0.18071443684588362</c:v>
                </c:pt>
                <c:pt idx="9">
                  <c:v>3.6142887369176729E-2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POISSON!$B$29:$B$38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POISSON!$C$29:$C$38</c:f>
              <c:numCache>
                <c:formatCode>General</c:formatCode>
                <c:ptCount val="10"/>
                <c:pt idx="0">
                  <c:v>75</c:v>
                </c:pt>
                <c:pt idx="1">
                  <c:v>103</c:v>
                </c:pt>
                <c:pt idx="2">
                  <c:v>121</c:v>
                </c:pt>
                <c:pt idx="3">
                  <c:v>54</c:v>
                </c:pt>
                <c:pt idx="4">
                  <c:v>30</c:v>
                </c:pt>
                <c:pt idx="5">
                  <c:v>13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14224"/>
        <c:axId val="395114616"/>
      </c:barChart>
      <c:catAx>
        <c:axId val="3951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4616"/>
        <c:crosses val="autoZero"/>
        <c:auto val="1"/>
        <c:lblAlgn val="ctr"/>
        <c:lblOffset val="100"/>
        <c:noMultiLvlLbl val="0"/>
      </c:catAx>
      <c:valAx>
        <c:axId val="3951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</a:rPr>
              <a:t>λ</a:t>
            </a:r>
            <a:r>
              <a:rPr lang="es-MX">
                <a:latin typeface="Calibri" panose="020F0502020204030204" pitchFamily="34" charset="0"/>
              </a:rPr>
              <a:t>=12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POISSON!$V$19:$V$141</c:f>
              <c:numCache>
                <c:formatCode>General</c:formatCode>
                <c:ptCount val="123"/>
                <c:pt idx="0">
                  <c:v>6.1442123533282098E-6</c:v>
                </c:pt>
                <c:pt idx="1">
                  <c:v>7.3730548239938514E-5</c:v>
                </c:pt>
                <c:pt idx="2">
                  <c:v>4.423832894396313E-4</c:v>
                </c:pt>
                <c:pt idx="3">
                  <c:v>1.7695331577585235E-3</c:v>
                </c:pt>
                <c:pt idx="4">
                  <c:v>5.3085994732755765E-3</c:v>
                </c:pt>
                <c:pt idx="5">
                  <c:v>1.2740638735861376E-2</c:v>
                </c:pt>
                <c:pt idx="6">
                  <c:v>2.5481277471722744E-2</c:v>
                </c:pt>
                <c:pt idx="7">
                  <c:v>4.3682189951524682E-2</c:v>
                </c:pt>
                <c:pt idx="8">
                  <c:v>6.5523284927287068E-2</c:v>
                </c:pt>
                <c:pt idx="9">
                  <c:v>8.7364379903049433E-2</c:v>
                </c:pt>
                <c:pt idx="10">
                  <c:v>0.10483725588365932</c:v>
                </c:pt>
                <c:pt idx="11">
                  <c:v>0.11436791550944653</c:v>
                </c:pt>
                <c:pt idx="12">
                  <c:v>0.11436791550944654</c:v>
                </c:pt>
                <c:pt idx="13">
                  <c:v>0.10557038354718144</c:v>
                </c:pt>
                <c:pt idx="14">
                  <c:v>9.0488900183298387E-2</c:v>
                </c:pt>
                <c:pt idx="15">
                  <c:v>7.2391120146638691E-2</c:v>
                </c:pt>
                <c:pt idx="16">
                  <c:v>5.4293340109979028E-2</c:v>
                </c:pt>
                <c:pt idx="17">
                  <c:v>3.8324710665867553E-2</c:v>
                </c:pt>
                <c:pt idx="18">
                  <c:v>2.5549807110578349E-2</c:v>
                </c:pt>
                <c:pt idx="19">
                  <c:v>1.6136720280365273E-2</c:v>
                </c:pt>
                <c:pt idx="20">
                  <c:v>9.6820321682191679E-3</c:v>
                </c:pt>
                <c:pt idx="21">
                  <c:v>5.5325898104109563E-3</c:v>
                </c:pt>
                <c:pt idx="22">
                  <c:v>3.0177762602241584E-3</c:v>
                </c:pt>
                <c:pt idx="23">
                  <c:v>1.5744919618560791E-3</c:v>
                </c:pt>
                <c:pt idx="24">
                  <c:v>7.8724598092804214E-4</c:v>
                </c:pt>
                <c:pt idx="25">
                  <c:v>3.7787807084545873E-4</c:v>
                </c:pt>
                <c:pt idx="26">
                  <c:v>1.7440526346713551E-4</c:v>
                </c:pt>
                <c:pt idx="27">
                  <c:v>7.7513450429837866E-5</c:v>
                </c:pt>
                <c:pt idx="28">
                  <c:v>3.3220050184216148E-5</c:v>
                </c:pt>
                <c:pt idx="29">
                  <c:v>1.374622766243433E-5</c:v>
                </c:pt>
                <c:pt idx="30">
                  <c:v>5.4984910649737217E-6</c:v>
                </c:pt>
                <c:pt idx="31">
                  <c:v>2.1284481541833735E-6</c:v>
                </c:pt>
                <c:pt idx="32">
                  <c:v>7.9816805781876714E-7</c:v>
                </c:pt>
                <c:pt idx="33">
                  <c:v>2.902429301159159E-7</c:v>
                </c:pt>
                <c:pt idx="34">
                  <c:v>1.0243868121738129E-7</c:v>
                </c:pt>
                <c:pt idx="35">
                  <c:v>3.5121833560245026E-8</c:v>
                </c:pt>
                <c:pt idx="36">
                  <c:v>1.1707277853415045E-8</c:v>
                </c:pt>
                <c:pt idx="37">
                  <c:v>3.7969549794859586E-9</c:v>
                </c:pt>
                <c:pt idx="38">
                  <c:v>1.1990384145745251E-9</c:v>
                </c:pt>
                <c:pt idx="39">
                  <c:v>3.6893489679215796E-10</c:v>
                </c:pt>
                <c:pt idx="40">
                  <c:v>1.1068046903764722E-10</c:v>
                </c:pt>
                <c:pt idx="41">
                  <c:v>3.2394283620775147E-11</c:v>
                </c:pt>
                <c:pt idx="42">
                  <c:v>9.2555096059356604E-12</c:v>
                </c:pt>
                <c:pt idx="43">
                  <c:v>2.5829329132843634E-12</c:v>
                </c:pt>
                <c:pt idx="44">
                  <c:v>7.0443624907755531E-13</c:v>
                </c:pt>
                <c:pt idx="45">
                  <c:v>1.8784966642068134E-13</c:v>
                </c:pt>
                <c:pt idx="46">
                  <c:v>4.9004260805395192E-14</c:v>
                </c:pt>
                <c:pt idx="47">
                  <c:v>1.2511726163079691E-14</c:v>
                </c:pt>
                <c:pt idx="48">
                  <c:v>3.1279315407699239E-15</c:v>
                </c:pt>
                <c:pt idx="49">
                  <c:v>7.6602405080078989E-16</c:v>
                </c:pt>
                <c:pt idx="50">
                  <c:v>1.838457721921894E-16</c:v>
                </c:pt>
                <c:pt idx="51">
                  <c:v>4.3257828751103896E-17</c:v>
                </c:pt>
                <c:pt idx="52">
                  <c:v>9.9825758656393222E-18</c:v>
                </c:pt>
                <c:pt idx="53">
                  <c:v>2.2602058563711639E-18</c:v>
                </c:pt>
                <c:pt idx="54">
                  <c:v>5.0226796808248049E-19</c:v>
                </c:pt>
                <c:pt idx="55">
                  <c:v>1.095857384907228E-19</c:v>
                </c:pt>
                <c:pt idx="56">
                  <c:v>2.3482658248012085E-20</c:v>
                </c:pt>
                <c:pt idx="57">
                  <c:v>4.943717525897306E-21</c:v>
                </c:pt>
                <c:pt idx="58">
                  <c:v>1.0228381088063434E-21</c:v>
                </c:pt>
                <c:pt idx="59">
                  <c:v>2.0803486958772875E-22</c:v>
                </c:pt>
                <c:pt idx="60">
                  <c:v>4.1606973917545887E-23</c:v>
                </c:pt>
                <c:pt idx="61">
                  <c:v>8.1849784755828958E-24</c:v>
                </c:pt>
                <c:pt idx="62">
                  <c:v>1.5841893823708681E-24</c:v>
                </c:pt>
                <c:pt idx="63">
                  <c:v>3.0175035854683104E-25</c:v>
                </c:pt>
                <c:pt idx="64">
                  <c:v>5.6578192227530476E-26</c:v>
                </c:pt>
                <c:pt idx="65">
                  <c:v>1.0445204718928756E-26</c:v>
                </c:pt>
                <c:pt idx="66">
                  <c:v>1.8991281307143185E-27</c:v>
                </c:pt>
                <c:pt idx="67">
                  <c:v>3.4014235176973222E-28</c:v>
                </c:pt>
                <c:pt idx="68">
                  <c:v>6.002512090053993E-29</c:v>
                </c:pt>
                <c:pt idx="69">
                  <c:v>1.0439151460963497E-29</c:v>
                </c:pt>
                <c:pt idx="70">
                  <c:v>1.7895688218794679E-30</c:v>
                </c:pt>
                <c:pt idx="71">
                  <c:v>3.0246233609230184E-31</c:v>
                </c:pt>
                <c:pt idx="72">
                  <c:v>5.0410389348717933E-32</c:v>
                </c:pt>
                <c:pt idx="73">
                  <c:v>8.2866393449945242E-33</c:v>
                </c:pt>
                <c:pt idx="74">
                  <c:v>1.3437793532423968E-33</c:v>
                </c:pt>
                <c:pt idx="75">
                  <c:v>2.1500469651878006E-34</c:v>
                </c:pt>
                <c:pt idx="76">
                  <c:v>3.3948109976649746E-35</c:v>
                </c:pt>
                <c:pt idx="77">
                  <c:v>5.2906145418155094E-36</c:v>
                </c:pt>
                <c:pt idx="78">
                  <c:v>8.1394069874083898E-37</c:v>
                </c:pt>
                <c:pt idx="79">
                  <c:v>1.2363656183405144E-37</c:v>
                </c:pt>
                <c:pt idx="80">
                  <c:v>1.8545484275107933E-38</c:v>
                </c:pt>
                <c:pt idx="81">
                  <c:v>2.7474791518678253E-39</c:v>
                </c:pt>
                <c:pt idx="82">
                  <c:v>4.0207011978553872E-40</c:v>
                </c:pt>
                <c:pt idx="83">
                  <c:v>5.8130619728029926E-41</c:v>
                </c:pt>
                <c:pt idx="84">
                  <c:v>8.3043742468613933E-42</c:v>
                </c:pt>
                <c:pt idx="85">
                  <c:v>1.1723822466157264E-42</c:v>
                </c:pt>
                <c:pt idx="86">
                  <c:v>1.635882204580051E-43</c:v>
                </c:pt>
                <c:pt idx="87">
                  <c:v>2.2563892476966503E-44</c:v>
                </c:pt>
                <c:pt idx="88">
                  <c:v>3.0768944286772348E-45</c:v>
                </c:pt>
                <c:pt idx="89">
                  <c:v>4.1486217015872104E-46</c:v>
                </c:pt>
                <c:pt idx="90">
                  <c:v>5.5314956021164607E-47</c:v>
                </c:pt>
                <c:pt idx="91">
                  <c:v>7.2942799148786989E-48</c:v>
                </c:pt>
                <c:pt idx="92">
                  <c:v>9.5142781498417351E-49</c:v>
                </c:pt>
                <c:pt idx="93">
                  <c:v>1.2276487935280219E-49</c:v>
                </c:pt>
                <c:pt idx="94">
                  <c:v>1.5672112257804167E-50</c:v>
                </c:pt>
                <c:pt idx="95">
                  <c:v>1.9796352325647649E-51</c:v>
                </c:pt>
                <c:pt idx="96">
                  <c:v>2.4745440407059892E-52</c:v>
                </c:pt>
                <c:pt idx="97">
                  <c:v>3.0612915967496171E-53</c:v>
                </c:pt>
                <c:pt idx="98">
                  <c:v>3.7485203225505059E-54</c:v>
                </c:pt>
                <c:pt idx="99">
                  <c:v>4.5436609970309638E-55</c:v>
                </c:pt>
                <c:pt idx="100">
                  <c:v>5.4523931964370875E-56</c:v>
                </c:pt>
                <c:pt idx="101">
                  <c:v>6.4780909264600253E-57</c:v>
                </c:pt>
                <c:pt idx="102">
                  <c:v>7.6212834428938822E-58</c:v>
                </c:pt>
                <c:pt idx="103">
                  <c:v>8.8791651761872212E-59</c:v>
                </c:pt>
                <c:pt idx="104">
                  <c:v>1.0245190587908703E-59</c:v>
                </c:pt>
                <c:pt idx="105">
                  <c:v>1.1708789243323621E-60</c:v>
                </c:pt>
                <c:pt idx="106">
                  <c:v>1.3255233105648978E-61</c:v>
                </c:pt>
                <c:pt idx="107">
                  <c:v>1.4865681987644466E-62</c:v>
                </c:pt>
                <c:pt idx="108">
                  <c:v>1.6517424430715388E-63</c:v>
                </c:pt>
                <c:pt idx="109">
                  <c:v>1.81843204741827E-64</c:v>
                </c:pt>
                <c:pt idx="110">
                  <c:v>1.9837440517290729E-65</c:v>
                </c:pt>
                <c:pt idx="111">
                  <c:v>2.1445881640313284E-66</c:v>
                </c:pt>
                <c:pt idx="112">
                  <c:v>2.2977730328907598E-67</c:v>
                </c:pt>
                <c:pt idx="113">
                  <c:v>2.4401129552823401E-68</c:v>
                </c:pt>
                <c:pt idx="114">
                  <c:v>2.5685399529285482E-69</c:v>
                </c:pt>
                <c:pt idx="115">
                  <c:v>2.6802156030559131E-70</c:v>
                </c:pt>
                <c:pt idx="116">
                  <c:v>2.7726368307475987E-71</c:v>
                </c:pt>
                <c:pt idx="117">
                  <c:v>2.8437300828179641E-72</c:v>
                </c:pt>
                <c:pt idx="118">
                  <c:v>2.8919288977811133E-73</c:v>
                </c:pt>
                <c:pt idx="119">
                  <c:v>2.9162308212918948E-74</c:v>
                </c:pt>
                <c:pt idx="120">
                  <c:v>2.9162308212916871E-75</c:v>
                </c:pt>
                <c:pt idx="121">
                  <c:v>2.8921297401239351E-76</c:v>
                </c:pt>
                <c:pt idx="122">
                  <c:v>2.8447177771711971E-77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5115008"/>
        <c:axId val="395116184"/>
      </c:barChart>
      <c:catAx>
        <c:axId val="39511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6184"/>
        <c:crosses val="autoZero"/>
        <c:auto val="1"/>
        <c:lblAlgn val="ctr"/>
        <c:lblOffset val="100"/>
        <c:noMultiLvlLbl val="0"/>
      </c:catAx>
      <c:valAx>
        <c:axId val="3951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339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'DISTR. NORMAL'!$AB$20:$AB$620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-2.78000000000001</c:v>
                </c:pt>
                <c:pt idx="23">
                  <c:v>-2.77</c:v>
                </c:pt>
                <c:pt idx="24">
                  <c:v>-2.76000000000001</c:v>
                </c:pt>
                <c:pt idx="25">
                  <c:v>-2.75</c:v>
                </c:pt>
                <c:pt idx="26">
                  <c:v>-2.74000000000001</c:v>
                </c:pt>
                <c:pt idx="27">
                  <c:v>-2.7300000000000102</c:v>
                </c:pt>
                <c:pt idx="28">
                  <c:v>-2.72000000000001</c:v>
                </c:pt>
                <c:pt idx="29">
                  <c:v>-2.7100000000000102</c:v>
                </c:pt>
                <c:pt idx="30">
                  <c:v>-2.7000000000000099</c:v>
                </c:pt>
                <c:pt idx="31">
                  <c:v>-2.6900000000000102</c:v>
                </c:pt>
                <c:pt idx="32">
                  <c:v>-2.6800000000000099</c:v>
                </c:pt>
                <c:pt idx="33">
                  <c:v>-2.6700000000000101</c:v>
                </c:pt>
                <c:pt idx="34">
                  <c:v>-2.6600000000000099</c:v>
                </c:pt>
                <c:pt idx="35">
                  <c:v>-2.6500000000000101</c:v>
                </c:pt>
                <c:pt idx="36">
                  <c:v>-2.6400000000000099</c:v>
                </c:pt>
                <c:pt idx="37">
                  <c:v>-2.6300000000000101</c:v>
                </c:pt>
                <c:pt idx="38">
                  <c:v>-2.6200000000000099</c:v>
                </c:pt>
                <c:pt idx="39">
                  <c:v>-2.6100000000000101</c:v>
                </c:pt>
                <c:pt idx="40">
                  <c:v>-2.6000000000000099</c:v>
                </c:pt>
                <c:pt idx="41">
                  <c:v>-2.5900000000000101</c:v>
                </c:pt>
                <c:pt idx="42">
                  <c:v>-2.5800000000000098</c:v>
                </c:pt>
                <c:pt idx="43">
                  <c:v>-2.5700000000000101</c:v>
                </c:pt>
                <c:pt idx="44">
                  <c:v>-2.5600000000000098</c:v>
                </c:pt>
                <c:pt idx="45">
                  <c:v>-2.55000000000001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-2.5200000000000098</c:v>
                </c:pt>
                <c:pt idx="49">
                  <c:v>-2.51000000000001</c:v>
                </c:pt>
                <c:pt idx="50">
                  <c:v>-2.5000000000000102</c:v>
                </c:pt>
                <c:pt idx="51">
                  <c:v>-2.49000000000001</c:v>
                </c:pt>
                <c:pt idx="52">
                  <c:v>-2.4800000000000102</c:v>
                </c:pt>
                <c:pt idx="53">
                  <c:v>-2.47000000000001</c:v>
                </c:pt>
                <c:pt idx="54">
                  <c:v>-2.4600000000000102</c:v>
                </c:pt>
                <c:pt idx="55">
                  <c:v>-2.4500000000000099</c:v>
                </c:pt>
                <c:pt idx="56">
                  <c:v>-2.4400000000000102</c:v>
                </c:pt>
                <c:pt idx="57">
                  <c:v>-2.4300000000000099</c:v>
                </c:pt>
                <c:pt idx="58">
                  <c:v>-2.4200000000000101</c:v>
                </c:pt>
                <c:pt idx="59">
                  <c:v>-2.4100000000000099</c:v>
                </c:pt>
                <c:pt idx="60">
                  <c:v>-2.4000000000000101</c:v>
                </c:pt>
                <c:pt idx="61">
                  <c:v>-2.3900000000000099</c:v>
                </c:pt>
                <c:pt idx="62">
                  <c:v>-2.3800000000000101</c:v>
                </c:pt>
                <c:pt idx="63">
                  <c:v>-2.3700000000000099</c:v>
                </c:pt>
                <c:pt idx="64">
                  <c:v>-2.3600000000000101</c:v>
                </c:pt>
                <c:pt idx="65">
                  <c:v>-2.3500000000000099</c:v>
                </c:pt>
                <c:pt idx="66">
                  <c:v>-2.3400000000000101</c:v>
                </c:pt>
                <c:pt idx="67">
                  <c:v>-2.3300000000000098</c:v>
                </c:pt>
                <c:pt idx="68">
                  <c:v>-2.3200000000000101</c:v>
                </c:pt>
                <c:pt idx="69">
                  <c:v>-2.31000000000002</c:v>
                </c:pt>
                <c:pt idx="70">
                  <c:v>-2.30000000000001</c:v>
                </c:pt>
                <c:pt idx="71">
                  <c:v>-2.29000000000002</c:v>
                </c:pt>
                <c:pt idx="72">
                  <c:v>-2.28000000000001</c:v>
                </c:pt>
                <c:pt idx="73">
                  <c:v>-2.27000000000002</c:v>
                </c:pt>
                <c:pt idx="74">
                  <c:v>-2.2600000000000202</c:v>
                </c:pt>
                <c:pt idx="75">
                  <c:v>-2.25000000000002</c:v>
                </c:pt>
                <c:pt idx="76">
                  <c:v>-2.2400000000000202</c:v>
                </c:pt>
                <c:pt idx="77">
                  <c:v>-2.23000000000002</c:v>
                </c:pt>
                <c:pt idx="78">
                  <c:v>-2.2200000000000202</c:v>
                </c:pt>
                <c:pt idx="79">
                  <c:v>-2.2100000000000199</c:v>
                </c:pt>
                <c:pt idx="80">
                  <c:v>-2.2000000000000202</c:v>
                </c:pt>
                <c:pt idx="81">
                  <c:v>-2.1900000000000199</c:v>
                </c:pt>
                <c:pt idx="82">
                  <c:v>-2.1800000000000201</c:v>
                </c:pt>
                <c:pt idx="83">
                  <c:v>-2.1700000000000199</c:v>
                </c:pt>
                <c:pt idx="84">
                  <c:v>-2.1600000000000201</c:v>
                </c:pt>
                <c:pt idx="85">
                  <c:v>-2.1500000000000199</c:v>
                </c:pt>
                <c:pt idx="86">
                  <c:v>-2.1400000000000201</c:v>
                </c:pt>
                <c:pt idx="87">
                  <c:v>-2.1300000000000199</c:v>
                </c:pt>
                <c:pt idx="88">
                  <c:v>-2.1200000000000201</c:v>
                </c:pt>
                <c:pt idx="89">
                  <c:v>-2.1100000000000199</c:v>
                </c:pt>
                <c:pt idx="90">
                  <c:v>-2.1000000000000201</c:v>
                </c:pt>
                <c:pt idx="91">
                  <c:v>-2.0900000000000198</c:v>
                </c:pt>
                <c:pt idx="92">
                  <c:v>-2.0800000000000201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-2.0500000000000198</c:v>
                </c:pt>
                <c:pt idx="96">
                  <c:v>-2.04000000000002</c:v>
                </c:pt>
                <c:pt idx="97">
                  <c:v>-2.0300000000000198</c:v>
                </c:pt>
                <c:pt idx="98">
                  <c:v>-2.02000000000002</c:v>
                </c:pt>
                <c:pt idx="99">
                  <c:v>-2.0100000000000202</c:v>
                </c:pt>
                <c:pt idx="100">
                  <c:v>-2.00000000000002</c:v>
                </c:pt>
                <c:pt idx="101">
                  <c:v>-1.99000000000002</c:v>
                </c:pt>
                <c:pt idx="102">
                  <c:v>-1.98000000000002</c:v>
                </c:pt>
                <c:pt idx="103">
                  <c:v>-1.97000000000002</c:v>
                </c:pt>
                <c:pt idx="104">
                  <c:v>-1.9600000000000199</c:v>
                </c:pt>
                <c:pt idx="105">
                  <c:v>-1.9500000000000199</c:v>
                </c:pt>
                <c:pt idx="106">
                  <c:v>-1.9400000000000199</c:v>
                </c:pt>
                <c:pt idx="107">
                  <c:v>-1.9300000000000199</c:v>
                </c:pt>
                <c:pt idx="108">
                  <c:v>-1.9200000000000199</c:v>
                </c:pt>
                <c:pt idx="109">
                  <c:v>-1.9100000000000199</c:v>
                </c:pt>
                <c:pt idx="110">
                  <c:v>-1.9000000000000199</c:v>
                </c:pt>
                <c:pt idx="111">
                  <c:v>-1.8900000000000201</c:v>
                </c:pt>
                <c:pt idx="112">
                  <c:v>-1.8800000000000201</c:v>
                </c:pt>
                <c:pt idx="113">
                  <c:v>-1.8700000000000201</c:v>
                </c:pt>
                <c:pt idx="114">
                  <c:v>-1.8600000000000201</c:v>
                </c:pt>
                <c:pt idx="115">
                  <c:v>-1.8500000000000201</c:v>
                </c:pt>
                <c:pt idx="116">
                  <c:v>-1.8400000000000201</c:v>
                </c:pt>
                <c:pt idx="117">
                  <c:v>-1.8300000000000201</c:v>
                </c:pt>
                <c:pt idx="118">
                  <c:v>-1.82000000000003</c:v>
                </c:pt>
                <c:pt idx="119">
                  <c:v>-1.81000000000003</c:v>
                </c:pt>
                <c:pt idx="120">
                  <c:v>-1.80000000000003</c:v>
                </c:pt>
                <c:pt idx="121">
                  <c:v>-1.79000000000003</c:v>
                </c:pt>
                <c:pt idx="122">
                  <c:v>-1.78000000000003</c:v>
                </c:pt>
                <c:pt idx="123">
                  <c:v>-1.77000000000003</c:v>
                </c:pt>
                <c:pt idx="124">
                  <c:v>-1.76000000000003</c:v>
                </c:pt>
                <c:pt idx="125">
                  <c:v>-1.75000000000003</c:v>
                </c:pt>
                <c:pt idx="126">
                  <c:v>-1.74000000000003</c:v>
                </c:pt>
                <c:pt idx="127">
                  <c:v>-1.73000000000003</c:v>
                </c:pt>
                <c:pt idx="128">
                  <c:v>-1.7200000000000299</c:v>
                </c:pt>
                <c:pt idx="129">
                  <c:v>-1.7100000000000299</c:v>
                </c:pt>
                <c:pt idx="130">
                  <c:v>-1.7000000000000299</c:v>
                </c:pt>
                <c:pt idx="131">
                  <c:v>-1.6900000000000299</c:v>
                </c:pt>
                <c:pt idx="132">
                  <c:v>-1.6800000000000299</c:v>
                </c:pt>
                <c:pt idx="133">
                  <c:v>-1.6700000000000299</c:v>
                </c:pt>
                <c:pt idx="134">
                  <c:v>-1.6600000000000299</c:v>
                </c:pt>
                <c:pt idx="135">
                  <c:v>-1.6500000000000301</c:v>
                </c:pt>
                <c:pt idx="136">
                  <c:v>-1.6400000000000301</c:v>
                </c:pt>
                <c:pt idx="137">
                  <c:v>-1.6300000000000301</c:v>
                </c:pt>
                <c:pt idx="138">
                  <c:v>-1.6200000000000301</c:v>
                </c:pt>
                <c:pt idx="139">
                  <c:v>-1.6100000000000301</c:v>
                </c:pt>
                <c:pt idx="140">
                  <c:v>-1.6000000000000301</c:v>
                </c:pt>
                <c:pt idx="141">
                  <c:v>-1.5900000000000301</c:v>
                </c:pt>
                <c:pt idx="142">
                  <c:v>-1.58000000000003</c:v>
                </c:pt>
                <c:pt idx="143">
                  <c:v>-1.57000000000003</c:v>
                </c:pt>
                <c:pt idx="144">
                  <c:v>-1.56000000000003</c:v>
                </c:pt>
                <c:pt idx="145">
                  <c:v>-1.55000000000003</c:v>
                </c:pt>
                <c:pt idx="146">
                  <c:v>-1.54000000000003</c:v>
                </c:pt>
                <c:pt idx="147">
                  <c:v>-1.53000000000003</c:v>
                </c:pt>
                <c:pt idx="148">
                  <c:v>-1.52000000000003</c:v>
                </c:pt>
                <c:pt idx="149">
                  <c:v>-1.51000000000003</c:v>
                </c:pt>
                <c:pt idx="150">
                  <c:v>-1.50000000000003</c:v>
                </c:pt>
                <c:pt idx="151">
                  <c:v>-1.49000000000003</c:v>
                </c:pt>
                <c:pt idx="152">
                  <c:v>-1.48000000000003</c:v>
                </c:pt>
                <c:pt idx="153">
                  <c:v>-1.4700000000000299</c:v>
                </c:pt>
                <c:pt idx="154">
                  <c:v>-1.4600000000000299</c:v>
                </c:pt>
                <c:pt idx="155">
                  <c:v>-1.4500000000000299</c:v>
                </c:pt>
                <c:pt idx="156">
                  <c:v>-1.4400000000000299</c:v>
                </c:pt>
                <c:pt idx="157">
                  <c:v>-1.4300000000000299</c:v>
                </c:pt>
                <c:pt idx="158">
                  <c:v>-1.4200000000000299</c:v>
                </c:pt>
                <c:pt idx="159">
                  <c:v>-1.4100000000000299</c:v>
                </c:pt>
                <c:pt idx="160">
                  <c:v>-1.4000000000000301</c:v>
                </c:pt>
                <c:pt idx="161">
                  <c:v>-1.3900000000000301</c:v>
                </c:pt>
                <c:pt idx="162">
                  <c:v>-1.3800000000000301</c:v>
                </c:pt>
                <c:pt idx="163">
                  <c:v>-1.3700000000000301</c:v>
                </c:pt>
                <c:pt idx="164">
                  <c:v>-1.3600000000000301</c:v>
                </c:pt>
                <c:pt idx="165">
                  <c:v>-1.3500000000000401</c:v>
                </c:pt>
                <c:pt idx="166">
                  <c:v>-1.34000000000004</c:v>
                </c:pt>
                <c:pt idx="167">
                  <c:v>-1.33000000000004</c:v>
                </c:pt>
                <c:pt idx="168">
                  <c:v>-1.32000000000004</c:v>
                </c:pt>
                <c:pt idx="169">
                  <c:v>-1.31000000000004</c:v>
                </c:pt>
                <c:pt idx="170">
                  <c:v>-1.30000000000004</c:v>
                </c:pt>
                <c:pt idx="171">
                  <c:v>-1.29000000000004</c:v>
                </c:pt>
                <c:pt idx="172">
                  <c:v>-1.28000000000004</c:v>
                </c:pt>
                <c:pt idx="173">
                  <c:v>-1.27000000000004</c:v>
                </c:pt>
                <c:pt idx="174">
                  <c:v>-1.26000000000004</c:v>
                </c:pt>
                <c:pt idx="175">
                  <c:v>-1.25000000000004</c:v>
                </c:pt>
                <c:pt idx="176">
                  <c:v>-1.24000000000004</c:v>
                </c:pt>
                <c:pt idx="177">
                  <c:v>-1.23000000000004</c:v>
                </c:pt>
                <c:pt idx="178">
                  <c:v>-1.2200000000000399</c:v>
                </c:pt>
                <c:pt idx="179">
                  <c:v>-1.2100000000000399</c:v>
                </c:pt>
                <c:pt idx="180">
                  <c:v>-1.2000000000000399</c:v>
                </c:pt>
                <c:pt idx="181">
                  <c:v>-1.1900000000000399</c:v>
                </c:pt>
                <c:pt idx="182">
                  <c:v>-1.1800000000000399</c:v>
                </c:pt>
                <c:pt idx="183">
                  <c:v>-1.1700000000000399</c:v>
                </c:pt>
                <c:pt idx="184">
                  <c:v>-1.1600000000000401</c:v>
                </c:pt>
                <c:pt idx="185">
                  <c:v>-1.1500000000000401</c:v>
                </c:pt>
                <c:pt idx="186">
                  <c:v>-1.1400000000000401</c:v>
                </c:pt>
                <c:pt idx="187">
                  <c:v>-1.1300000000000401</c:v>
                </c:pt>
                <c:pt idx="188">
                  <c:v>-1.1200000000000401</c:v>
                </c:pt>
                <c:pt idx="189">
                  <c:v>-1.1100000000000401</c:v>
                </c:pt>
                <c:pt idx="190">
                  <c:v>-1.1000000000000401</c:v>
                </c:pt>
                <c:pt idx="191">
                  <c:v>-1.09000000000004</c:v>
                </c:pt>
                <c:pt idx="192">
                  <c:v>-1.08000000000004</c:v>
                </c:pt>
                <c:pt idx="193">
                  <c:v>-1.07000000000004</c:v>
                </c:pt>
                <c:pt idx="194">
                  <c:v>-1.06000000000004</c:v>
                </c:pt>
                <c:pt idx="195">
                  <c:v>-1.05000000000004</c:v>
                </c:pt>
                <c:pt idx="196">
                  <c:v>-1.04000000000004</c:v>
                </c:pt>
                <c:pt idx="197">
                  <c:v>-1.03000000000004</c:v>
                </c:pt>
                <c:pt idx="198">
                  <c:v>-1.02000000000004</c:v>
                </c:pt>
                <c:pt idx="199">
                  <c:v>-1.01000000000004</c:v>
                </c:pt>
                <c:pt idx="200">
                  <c:v>-1.00000000000004</c:v>
                </c:pt>
                <c:pt idx="201">
                  <c:v>-0.99000000000003996</c:v>
                </c:pt>
                <c:pt idx="202">
                  <c:v>-0.98000000000003995</c:v>
                </c:pt>
                <c:pt idx="203">
                  <c:v>-0.97000000000004005</c:v>
                </c:pt>
                <c:pt idx="204">
                  <c:v>-0.96000000000004004</c:v>
                </c:pt>
                <c:pt idx="205">
                  <c:v>-0.95000000000004003</c:v>
                </c:pt>
                <c:pt idx="206">
                  <c:v>-0.94000000000004003</c:v>
                </c:pt>
                <c:pt idx="207">
                  <c:v>-0.93000000000004002</c:v>
                </c:pt>
                <c:pt idx="208">
                  <c:v>-0.92000000000004001</c:v>
                </c:pt>
                <c:pt idx="209">
                  <c:v>-0.91000000000004</c:v>
                </c:pt>
                <c:pt idx="210">
                  <c:v>-0.90000000000003999</c:v>
                </c:pt>
                <c:pt idx="211">
                  <c:v>-0.89000000000003998</c:v>
                </c:pt>
                <c:pt idx="212">
                  <c:v>-0.88000000000004996</c:v>
                </c:pt>
                <c:pt idx="213">
                  <c:v>-0.87000000000004996</c:v>
                </c:pt>
                <c:pt idx="214">
                  <c:v>-0.86000000000004995</c:v>
                </c:pt>
                <c:pt idx="215">
                  <c:v>-0.85000000000005005</c:v>
                </c:pt>
                <c:pt idx="216">
                  <c:v>-0.84000000000005004</c:v>
                </c:pt>
                <c:pt idx="217">
                  <c:v>-0.83000000000005003</c:v>
                </c:pt>
                <c:pt idx="218">
                  <c:v>-0.82000000000005002</c:v>
                </c:pt>
                <c:pt idx="219">
                  <c:v>-0.81000000000005001</c:v>
                </c:pt>
                <c:pt idx="220">
                  <c:v>-0.80000000000005</c:v>
                </c:pt>
                <c:pt idx="221">
                  <c:v>-0.79000000000005</c:v>
                </c:pt>
                <c:pt idx="222">
                  <c:v>-0.78000000000004999</c:v>
                </c:pt>
                <c:pt idx="223">
                  <c:v>-0.77000000000004998</c:v>
                </c:pt>
                <c:pt idx="224">
                  <c:v>-0.76000000000004997</c:v>
                </c:pt>
                <c:pt idx="225">
                  <c:v>-0.75000000000004996</c:v>
                </c:pt>
                <c:pt idx="226">
                  <c:v>-0.74000000000004995</c:v>
                </c:pt>
                <c:pt idx="227">
                  <c:v>-0.73000000000005005</c:v>
                </c:pt>
                <c:pt idx="228">
                  <c:v>-0.72000000000005004</c:v>
                </c:pt>
                <c:pt idx="229">
                  <c:v>-0.71000000000005004</c:v>
                </c:pt>
                <c:pt idx="230">
                  <c:v>-0.70000000000005003</c:v>
                </c:pt>
                <c:pt idx="231">
                  <c:v>-0.69000000000005002</c:v>
                </c:pt>
                <c:pt idx="232">
                  <c:v>-0.68000000000005001</c:v>
                </c:pt>
                <c:pt idx="233">
                  <c:v>-0.67000000000005</c:v>
                </c:pt>
                <c:pt idx="234">
                  <c:v>-0.66000000000004999</c:v>
                </c:pt>
                <c:pt idx="235">
                  <c:v>-0.65000000000004998</c:v>
                </c:pt>
                <c:pt idx="236">
                  <c:v>-0.64000000000004997</c:v>
                </c:pt>
                <c:pt idx="237">
                  <c:v>-0.63000000000004996</c:v>
                </c:pt>
                <c:pt idx="238">
                  <c:v>-0.62000000000004996</c:v>
                </c:pt>
                <c:pt idx="239">
                  <c:v>-0.61000000000004995</c:v>
                </c:pt>
                <c:pt idx="240">
                  <c:v>-0.60000000000005005</c:v>
                </c:pt>
                <c:pt idx="241">
                  <c:v>-0.59000000000005004</c:v>
                </c:pt>
                <c:pt idx="242">
                  <c:v>-0.58000000000005003</c:v>
                </c:pt>
                <c:pt idx="243">
                  <c:v>-0.57000000000005002</c:v>
                </c:pt>
                <c:pt idx="244">
                  <c:v>-0.56000000000005001</c:v>
                </c:pt>
                <c:pt idx="245">
                  <c:v>-0.55000000000005</c:v>
                </c:pt>
                <c:pt idx="246">
                  <c:v>-0.54000000000005</c:v>
                </c:pt>
                <c:pt idx="247">
                  <c:v>-0.53000000000004999</c:v>
                </c:pt>
                <c:pt idx="248">
                  <c:v>-0.52000000000004998</c:v>
                </c:pt>
                <c:pt idx="249">
                  <c:v>-0.51000000000004997</c:v>
                </c:pt>
                <c:pt idx="250">
                  <c:v>-0.50000000000004996</c:v>
                </c:pt>
                <c:pt idx="251">
                  <c:v>-0.49000000000005001</c:v>
                </c:pt>
                <c:pt idx="252">
                  <c:v>-0.48000000000005</c:v>
                </c:pt>
                <c:pt idx="253">
                  <c:v>-0.47000000000004999</c:v>
                </c:pt>
                <c:pt idx="254">
                  <c:v>-0.46000000000004998</c:v>
                </c:pt>
                <c:pt idx="255">
                  <c:v>-0.45000000000005003</c:v>
                </c:pt>
                <c:pt idx="256">
                  <c:v>-0.44000000000005002</c:v>
                </c:pt>
                <c:pt idx="257">
                  <c:v>-0.43000000000005001</c:v>
                </c:pt>
                <c:pt idx="258">
                  <c:v>-0.42000000000005</c:v>
                </c:pt>
                <c:pt idx="259">
                  <c:v>-0.41000000000005998</c:v>
                </c:pt>
                <c:pt idx="260">
                  <c:v>-0.40000000000005997</c:v>
                </c:pt>
                <c:pt idx="261">
                  <c:v>-0.39000000000006002</c:v>
                </c:pt>
                <c:pt idx="262">
                  <c:v>-0.38000000000006001</c:v>
                </c:pt>
                <c:pt idx="263">
                  <c:v>-0.37000000000006</c:v>
                </c:pt>
                <c:pt idx="264">
                  <c:v>-0.36000000000005999</c:v>
                </c:pt>
                <c:pt idx="265">
                  <c:v>-0.35000000000005999</c:v>
                </c:pt>
                <c:pt idx="266">
                  <c:v>-0.34000000000005998</c:v>
                </c:pt>
                <c:pt idx="267">
                  <c:v>-0.33000000000006002</c:v>
                </c:pt>
                <c:pt idx="268">
                  <c:v>-0.32000000000006001</c:v>
                </c:pt>
                <c:pt idx="269">
                  <c:v>-0.31000000000006001</c:v>
                </c:pt>
                <c:pt idx="270">
                  <c:v>-0.30000000000006</c:v>
                </c:pt>
                <c:pt idx="271">
                  <c:v>-0.29000000000005999</c:v>
                </c:pt>
                <c:pt idx="272">
                  <c:v>-0.28000000000005998</c:v>
                </c:pt>
                <c:pt idx="273">
                  <c:v>-0.27000000000006003</c:v>
                </c:pt>
                <c:pt idx="274">
                  <c:v>-0.26000000000006002</c:v>
                </c:pt>
                <c:pt idx="275">
                  <c:v>-0.25000000000006001</c:v>
                </c:pt>
                <c:pt idx="276">
                  <c:v>-0.24000000000006</c:v>
                </c:pt>
                <c:pt idx="277">
                  <c:v>-0.23000000000005999</c:v>
                </c:pt>
                <c:pt idx="278">
                  <c:v>-0.22000000000006001</c:v>
                </c:pt>
                <c:pt idx="279">
                  <c:v>-0.21000000000006</c:v>
                </c:pt>
                <c:pt idx="280">
                  <c:v>-0.20000000000005999</c:v>
                </c:pt>
                <c:pt idx="281">
                  <c:v>-0.19000000000006001</c:v>
                </c:pt>
                <c:pt idx="282">
                  <c:v>-0.18000000000006</c:v>
                </c:pt>
                <c:pt idx="283">
                  <c:v>-0.17000000000005999</c:v>
                </c:pt>
                <c:pt idx="284">
                  <c:v>-0.16000000000006001</c:v>
                </c:pt>
                <c:pt idx="285">
                  <c:v>-0.15000000000006</c:v>
                </c:pt>
                <c:pt idx="286">
                  <c:v>-0.14000000000005999</c:v>
                </c:pt>
                <c:pt idx="287">
                  <c:v>-0.13000000000006001</c:v>
                </c:pt>
                <c:pt idx="288">
                  <c:v>-0.12000000000006</c:v>
                </c:pt>
                <c:pt idx="289">
                  <c:v>-0.11000000000005999</c:v>
                </c:pt>
                <c:pt idx="290">
                  <c:v>-0.10000000000006</c:v>
                </c:pt>
                <c:pt idx="291">
                  <c:v>-9.0000000000059796E-2</c:v>
                </c:pt>
                <c:pt idx="292">
                  <c:v>-8.0000000000059995E-2</c:v>
                </c:pt>
                <c:pt idx="293">
                  <c:v>-7.0000000000059806E-2</c:v>
                </c:pt>
                <c:pt idx="294">
                  <c:v>-6.0000000000059998E-2</c:v>
                </c:pt>
                <c:pt idx="295">
                  <c:v>-5.0000000000060198E-2</c:v>
                </c:pt>
                <c:pt idx="296">
                  <c:v>-4.0000000000060001E-2</c:v>
                </c:pt>
                <c:pt idx="297">
                  <c:v>-3.0000000000060201E-2</c:v>
                </c:pt>
                <c:pt idx="298">
                  <c:v>-2.0000000000060001E-2</c:v>
                </c:pt>
                <c:pt idx="299">
                  <c:v>-1.00000000000602E-2</c:v>
                </c:pt>
                <c:pt idx="300">
                  <c:v>-5.9952043329758504E-14</c:v>
                </c:pt>
                <c:pt idx="301">
                  <c:v>9.9999999999398296E-3</c:v>
                </c:pt>
                <c:pt idx="302">
                  <c:v>1.99999999999401E-2</c:v>
                </c:pt>
                <c:pt idx="303">
                  <c:v>2.9999999999939901E-2</c:v>
                </c:pt>
                <c:pt idx="304">
                  <c:v>3.9999999999940097E-2</c:v>
                </c:pt>
                <c:pt idx="305">
                  <c:v>4.99999999999301E-2</c:v>
                </c:pt>
                <c:pt idx="306">
                  <c:v>5.9999999999929901E-2</c:v>
                </c:pt>
                <c:pt idx="307">
                  <c:v>6.9999999999930104E-2</c:v>
                </c:pt>
                <c:pt idx="308">
                  <c:v>7.9999999999929905E-2</c:v>
                </c:pt>
                <c:pt idx="309">
                  <c:v>8.9999999999930094E-2</c:v>
                </c:pt>
                <c:pt idx="310">
                  <c:v>9.9999999999929895E-2</c:v>
                </c:pt>
                <c:pt idx="311">
                  <c:v>0.10999999999993</c:v>
                </c:pt>
                <c:pt idx="312">
                  <c:v>0.11999999999993</c:v>
                </c:pt>
                <c:pt idx="313">
                  <c:v>0.12999999999993</c:v>
                </c:pt>
                <c:pt idx="314">
                  <c:v>0.13999999999993001</c:v>
                </c:pt>
                <c:pt idx="315">
                  <c:v>0.14999999999992999</c:v>
                </c:pt>
                <c:pt idx="316">
                  <c:v>0.15999999999993</c:v>
                </c:pt>
                <c:pt idx="317">
                  <c:v>0.16999999999993001</c:v>
                </c:pt>
                <c:pt idx="318">
                  <c:v>0.17999999999992999</c:v>
                </c:pt>
                <c:pt idx="319">
                  <c:v>0.18999999999993</c:v>
                </c:pt>
                <c:pt idx="320">
                  <c:v>0.19999999999993001</c:v>
                </c:pt>
                <c:pt idx="321">
                  <c:v>0.20999999999992999</c:v>
                </c:pt>
                <c:pt idx="322">
                  <c:v>0.21999999999993</c:v>
                </c:pt>
                <c:pt idx="323">
                  <c:v>0.22999999999993001</c:v>
                </c:pt>
                <c:pt idx="324">
                  <c:v>0.23999999999992999</c:v>
                </c:pt>
                <c:pt idx="325">
                  <c:v>0.24999999999993</c:v>
                </c:pt>
                <c:pt idx="326">
                  <c:v>0.25999999999993001</c:v>
                </c:pt>
                <c:pt idx="327">
                  <c:v>0.26999999999993002</c:v>
                </c:pt>
                <c:pt idx="328">
                  <c:v>0.27999999999993003</c:v>
                </c:pt>
                <c:pt idx="329">
                  <c:v>0.28999999999992998</c:v>
                </c:pt>
                <c:pt idx="330">
                  <c:v>0.29999999999992999</c:v>
                </c:pt>
                <c:pt idx="331">
                  <c:v>0.30999999999993</c:v>
                </c:pt>
                <c:pt idx="332">
                  <c:v>0.31999999999993001</c:v>
                </c:pt>
                <c:pt idx="333">
                  <c:v>0.32999999999993002</c:v>
                </c:pt>
                <c:pt idx="334">
                  <c:v>0.33999999999993002</c:v>
                </c:pt>
                <c:pt idx="335">
                  <c:v>0.34999999999992998</c:v>
                </c:pt>
                <c:pt idx="336">
                  <c:v>0.35999999999992999</c:v>
                </c:pt>
                <c:pt idx="337">
                  <c:v>0.36999999999993</c:v>
                </c:pt>
                <c:pt idx="338">
                  <c:v>0.37999999999993</c:v>
                </c:pt>
                <c:pt idx="339">
                  <c:v>0.38999999999993001</c:v>
                </c:pt>
                <c:pt idx="340">
                  <c:v>0.39999999999993002</c:v>
                </c:pt>
                <c:pt idx="341">
                  <c:v>0.40999999999992998</c:v>
                </c:pt>
                <c:pt idx="342">
                  <c:v>0.41999999999992998</c:v>
                </c:pt>
                <c:pt idx="343">
                  <c:v>0.42999999999992999</c:v>
                </c:pt>
                <c:pt idx="344">
                  <c:v>0.43999999999993</c:v>
                </c:pt>
                <c:pt idx="345">
                  <c:v>0.44999999999993001</c:v>
                </c:pt>
                <c:pt idx="346">
                  <c:v>0.45999999999993002</c:v>
                </c:pt>
                <c:pt idx="347">
                  <c:v>0.46999999999992997</c:v>
                </c:pt>
                <c:pt idx="348">
                  <c:v>0.47999999999992998</c:v>
                </c:pt>
                <c:pt idx="349">
                  <c:v>0.48999999999992999</c:v>
                </c:pt>
                <c:pt idx="350">
                  <c:v>0.49999999999993</c:v>
                </c:pt>
                <c:pt idx="351">
                  <c:v>0.50999999999992995</c:v>
                </c:pt>
                <c:pt idx="352">
                  <c:v>0.51999999999991997</c:v>
                </c:pt>
                <c:pt idx="353">
                  <c:v>0.52999999999991998</c:v>
                </c:pt>
                <c:pt idx="354">
                  <c:v>0.53999999999991999</c:v>
                </c:pt>
                <c:pt idx="355">
                  <c:v>0.54999999999992</c:v>
                </c:pt>
                <c:pt idx="356">
                  <c:v>0.55999999999992001</c:v>
                </c:pt>
                <c:pt idx="357">
                  <c:v>0.56999999999992002</c:v>
                </c:pt>
                <c:pt idx="358">
                  <c:v>0.57999999999992002</c:v>
                </c:pt>
                <c:pt idx="359">
                  <c:v>0.58999999999992003</c:v>
                </c:pt>
                <c:pt idx="360">
                  <c:v>0.59999999999992004</c:v>
                </c:pt>
                <c:pt idx="361">
                  <c:v>0.60999999999992005</c:v>
                </c:pt>
                <c:pt idx="362">
                  <c:v>0.61999999999991995</c:v>
                </c:pt>
                <c:pt idx="363">
                  <c:v>0.62999999999991996</c:v>
                </c:pt>
                <c:pt idx="364">
                  <c:v>0.63999999999991997</c:v>
                </c:pt>
                <c:pt idx="365">
                  <c:v>0.64999999999991998</c:v>
                </c:pt>
                <c:pt idx="366">
                  <c:v>0.65999999999991998</c:v>
                </c:pt>
                <c:pt idx="367">
                  <c:v>0.66999999999991999</c:v>
                </c:pt>
                <c:pt idx="368">
                  <c:v>0.67999999999992</c:v>
                </c:pt>
                <c:pt idx="369">
                  <c:v>0.68999999999992001</c:v>
                </c:pt>
                <c:pt idx="370">
                  <c:v>0.69999999999992002</c:v>
                </c:pt>
                <c:pt idx="371">
                  <c:v>0.70999999999992003</c:v>
                </c:pt>
                <c:pt idx="372">
                  <c:v>0.71999999999992004</c:v>
                </c:pt>
                <c:pt idx="373">
                  <c:v>0.72999999999992005</c:v>
                </c:pt>
                <c:pt idx="374">
                  <c:v>0.73999999999992006</c:v>
                </c:pt>
                <c:pt idx="375">
                  <c:v>0.74999999999991995</c:v>
                </c:pt>
                <c:pt idx="376">
                  <c:v>0.75999999999991996</c:v>
                </c:pt>
                <c:pt idx="377">
                  <c:v>0.76999999999991997</c:v>
                </c:pt>
                <c:pt idx="378">
                  <c:v>0.77999999999991998</c:v>
                </c:pt>
                <c:pt idx="379">
                  <c:v>0.78999999999991999</c:v>
                </c:pt>
                <c:pt idx="380">
                  <c:v>0.79999999999992</c:v>
                </c:pt>
                <c:pt idx="381">
                  <c:v>0.80999999999992001</c:v>
                </c:pt>
                <c:pt idx="382">
                  <c:v>0.81999999999992002</c:v>
                </c:pt>
                <c:pt idx="383">
                  <c:v>0.82999999999992002</c:v>
                </c:pt>
                <c:pt idx="384">
                  <c:v>0.83999999999992003</c:v>
                </c:pt>
                <c:pt idx="385">
                  <c:v>0.84999999999992004</c:v>
                </c:pt>
                <c:pt idx="386">
                  <c:v>0.85999999999992005</c:v>
                </c:pt>
                <c:pt idx="387">
                  <c:v>0.86999999999991995</c:v>
                </c:pt>
                <c:pt idx="388">
                  <c:v>0.87999999999991996</c:v>
                </c:pt>
                <c:pt idx="389">
                  <c:v>0.88999999999991997</c:v>
                </c:pt>
                <c:pt idx="390">
                  <c:v>0.89999999999991998</c:v>
                </c:pt>
                <c:pt idx="391">
                  <c:v>0.90999999999991998</c:v>
                </c:pt>
                <c:pt idx="392">
                  <c:v>0.91999999999991999</c:v>
                </c:pt>
                <c:pt idx="393">
                  <c:v>0.92999999999992</c:v>
                </c:pt>
                <c:pt idx="394">
                  <c:v>0.93999999999992001</c:v>
                </c:pt>
                <c:pt idx="395">
                  <c:v>0.94999999999992002</c:v>
                </c:pt>
                <c:pt idx="396">
                  <c:v>0.95999999999992003</c:v>
                </c:pt>
                <c:pt idx="397">
                  <c:v>0.96999999999992004</c:v>
                </c:pt>
                <c:pt idx="398">
                  <c:v>0.97999999999992005</c:v>
                </c:pt>
                <c:pt idx="399">
                  <c:v>0.98999999999990995</c:v>
                </c:pt>
                <c:pt idx="400">
                  <c:v>0.99999999999990996</c:v>
                </c:pt>
                <c:pt idx="401">
                  <c:v>1.0099999999999101</c:v>
                </c:pt>
                <c:pt idx="402">
                  <c:v>1.0199999999999101</c:v>
                </c:pt>
                <c:pt idx="403">
                  <c:v>1.0299999999999101</c:v>
                </c:pt>
                <c:pt idx="404">
                  <c:v>1.0399999999999101</c:v>
                </c:pt>
                <c:pt idx="405">
                  <c:v>1.0499999999999099</c:v>
                </c:pt>
                <c:pt idx="406">
                  <c:v>1.0599999999999099</c:v>
                </c:pt>
                <c:pt idx="407">
                  <c:v>1.0699999999999099</c:v>
                </c:pt>
                <c:pt idx="408">
                  <c:v>1.0799999999999099</c:v>
                </c:pt>
                <c:pt idx="409">
                  <c:v>1.0899999999999099</c:v>
                </c:pt>
                <c:pt idx="410">
                  <c:v>1.0999999999999099</c:v>
                </c:pt>
                <c:pt idx="411">
                  <c:v>1.1099999999999099</c:v>
                </c:pt>
                <c:pt idx="412">
                  <c:v>1.11999999999991</c:v>
                </c:pt>
                <c:pt idx="413">
                  <c:v>1.12999999999991</c:v>
                </c:pt>
                <c:pt idx="414">
                  <c:v>1.13999999999991</c:v>
                </c:pt>
                <c:pt idx="415">
                  <c:v>1.14999999999991</c:v>
                </c:pt>
                <c:pt idx="416">
                  <c:v>1.15999999999991</c:v>
                </c:pt>
                <c:pt idx="417">
                  <c:v>1.16999999999991</c:v>
                </c:pt>
                <c:pt idx="418">
                  <c:v>1.17999999999991</c:v>
                </c:pt>
                <c:pt idx="419">
                  <c:v>1.18999999999991</c:v>
                </c:pt>
                <c:pt idx="420">
                  <c:v>1.19999999999991</c:v>
                </c:pt>
                <c:pt idx="421">
                  <c:v>1.20999999999991</c:v>
                </c:pt>
                <c:pt idx="422">
                  <c:v>1.21999999999991</c:v>
                </c:pt>
                <c:pt idx="423">
                  <c:v>1.2299999999999101</c:v>
                </c:pt>
                <c:pt idx="424">
                  <c:v>1.2399999999999101</c:v>
                </c:pt>
                <c:pt idx="425">
                  <c:v>1.2499999999999101</c:v>
                </c:pt>
                <c:pt idx="426">
                  <c:v>1.2599999999999101</c:v>
                </c:pt>
                <c:pt idx="427">
                  <c:v>1.2699999999999101</c:v>
                </c:pt>
                <c:pt idx="428">
                  <c:v>1.2799999999999101</c:v>
                </c:pt>
                <c:pt idx="429">
                  <c:v>1.2899999999999101</c:v>
                </c:pt>
                <c:pt idx="430">
                  <c:v>1.2999999999999099</c:v>
                </c:pt>
                <c:pt idx="431">
                  <c:v>1.3099999999999099</c:v>
                </c:pt>
                <c:pt idx="432">
                  <c:v>1.3199999999999099</c:v>
                </c:pt>
                <c:pt idx="433">
                  <c:v>1.3299999999999099</c:v>
                </c:pt>
                <c:pt idx="434">
                  <c:v>1.3399999999999099</c:v>
                </c:pt>
                <c:pt idx="435">
                  <c:v>1.3499999999999099</c:v>
                </c:pt>
                <c:pt idx="436">
                  <c:v>1.3599999999999099</c:v>
                </c:pt>
                <c:pt idx="437">
                  <c:v>1.36999999999991</c:v>
                </c:pt>
                <c:pt idx="438">
                  <c:v>1.37999999999991</c:v>
                </c:pt>
                <c:pt idx="439">
                  <c:v>1.38999999999991</c:v>
                </c:pt>
                <c:pt idx="440">
                  <c:v>1.39999999999991</c:v>
                </c:pt>
                <c:pt idx="441">
                  <c:v>1.40999999999991</c:v>
                </c:pt>
                <c:pt idx="442">
                  <c:v>1.41999999999991</c:v>
                </c:pt>
                <c:pt idx="443">
                  <c:v>1.42999999999991</c:v>
                </c:pt>
                <c:pt idx="444">
                  <c:v>1.43999999999991</c:v>
                </c:pt>
                <c:pt idx="445">
                  <c:v>1.44999999999991</c:v>
                </c:pt>
                <c:pt idx="446">
                  <c:v>1.4599999999999</c:v>
                </c:pt>
                <c:pt idx="447">
                  <c:v>1.4699999999999001</c:v>
                </c:pt>
                <c:pt idx="448">
                  <c:v>1.4799999999999001</c:v>
                </c:pt>
                <c:pt idx="449">
                  <c:v>1.4899999999999001</c:v>
                </c:pt>
                <c:pt idx="450">
                  <c:v>1.4999999999999001</c:v>
                </c:pt>
                <c:pt idx="451">
                  <c:v>1.5099999999999001</c:v>
                </c:pt>
                <c:pt idx="452">
                  <c:v>1.5199999999999001</c:v>
                </c:pt>
                <c:pt idx="453">
                  <c:v>1.5299999999999001</c:v>
                </c:pt>
                <c:pt idx="454">
                  <c:v>1.5399999999998999</c:v>
                </c:pt>
                <c:pt idx="455">
                  <c:v>1.5499999999998999</c:v>
                </c:pt>
                <c:pt idx="456">
                  <c:v>1.5599999999998999</c:v>
                </c:pt>
                <c:pt idx="457">
                  <c:v>1.5699999999998999</c:v>
                </c:pt>
                <c:pt idx="458">
                  <c:v>1.5799999999998999</c:v>
                </c:pt>
                <c:pt idx="459">
                  <c:v>1.5899999999998999</c:v>
                </c:pt>
                <c:pt idx="460">
                  <c:v>1.5999999999998999</c:v>
                </c:pt>
                <c:pt idx="461">
                  <c:v>1.6099999999999</c:v>
                </c:pt>
                <c:pt idx="462">
                  <c:v>1.6199999999999</c:v>
                </c:pt>
                <c:pt idx="463">
                  <c:v>1.6299999999999</c:v>
                </c:pt>
                <c:pt idx="464">
                  <c:v>1.6399999999999</c:v>
                </c:pt>
                <c:pt idx="465">
                  <c:v>1.6499999999999</c:v>
                </c:pt>
                <c:pt idx="466">
                  <c:v>1.6599999999999</c:v>
                </c:pt>
                <c:pt idx="467">
                  <c:v>1.6699999999999</c:v>
                </c:pt>
                <c:pt idx="468">
                  <c:v>1.6799999999999</c:v>
                </c:pt>
                <c:pt idx="469">
                  <c:v>1.6899999999999</c:v>
                </c:pt>
                <c:pt idx="470">
                  <c:v>1.6999999999999</c:v>
                </c:pt>
                <c:pt idx="471">
                  <c:v>1.7099999999999</c:v>
                </c:pt>
                <c:pt idx="472">
                  <c:v>1.7199999999999001</c:v>
                </c:pt>
                <c:pt idx="473">
                  <c:v>1.7299999999999001</c:v>
                </c:pt>
                <c:pt idx="474">
                  <c:v>1.7399999999999001</c:v>
                </c:pt>
                <c:pt idx="475">
                  <c:v>1.7499999999999001</c:v>
                </c:pt>
                <c:pt idx="476">
                  <c:v>1.7599999999999001</c:v>
                </c:pt>
                <c:pt idx="477">
                  <c:v>1.7699999999999001</c:v>
                </c:pt>
                <c:pt idx="478">
                  <c:v>1.7799999999999001</c:v>
                </c:pt>
                <c:pt idx="479">
                  <c:v>1.7899999999998999</c:v>
                </c:pt>
                <c:pt idx="480">
                  <c:v>1.7999999999998999</c:v>
                </c:pt>
                <c:pt idx="481">
                  <c:v>1.8099999999998999</c:v>
                </c:pt>
                <c:pt idx="482">
                  <c:v>1.8199999999998999</c:v>
                </c:pt>
                <c:pt idx="483">
                  <c:v>1.8299999999998999</c:v>
                </c:pt>
                <c:pt idx="484">
                  <c:v>1.8399999999998999</c:v>
                </c:pt>
                <c:pt idx="485">
                  <c:v>1.8499999999998999</c:v>
                </c:pt>
                <c:pt idx="486">
                  <c:v>1.8599999999999</c:v>
                </c:pt>
                <c:pt idx="487">
                  <c:v>1.8699999999999</c:v>
                </c:pt>
                <c:pt idx="488">
                  <c:v>1.8799999999999</c:v>
                </c:pt>
                <c:pt idx="489">
                  <c:v>1.8899999999999</c:v>
                </c:pt>
                <c:pt idx="490">
                  <c:v>1.8999999999999</c:v>
                </c:pt>
                <c:pt idx="491">
                  <c:v>1.9099999999999</c:v>
                </c:pt>
                <c:pt idx="492">
                  <c:v>1.9199999999999</c:v>
                </c:pt>
                <c:pt idx="493">
                  <c:v>1.92999999999989</c:v>
                </c:pt>
                <c:pt idx="494">
                  <c:v>1.93999999999989</c:v>
                </c:pt>
                <c:pt idx="495">
                  <c:v>1.94999999999989</c:v>
                </c:pt>
                <c:pt idx="496">
                  <c:v>1.9599999999998901</c:v>
                </c:pt>
                <c:pt idx="497">
                  <c:v>1.9699999999998901</c:v>
                </c:pt>
                <c:pt idx="498">
                  <c:v>1.9799999999998901</c:v>
                </c:pt>
                <c:pt idx="499">
                  <c:v>1.9899999999998901</c:v>
                </c:pt>
                <c:pt idx="500">
                  <c:v>1.9999999999998901</c:v>
                </c:pt>
                <c:pt idx="501">
                  <c:v>2.0099999999998901</c:v>
                </c:pt>
                <c:pt idx="502">
                  <c:v>2.0199999999998899</c:v>
                </c:pt>
                <c:pt idx="503">
                  <c:v>2.0299999999998901</c:v>
                </c:pt>
                <c:pt idx="504">
                  <c:v>2.0399999999998899</c:v>
                </c:pt>
                <c:pt idx="505">
                  <c:v>2.0499999999998901</c:v>
                </c:pt>
                <c:pt idx="506">
                  <c:v>2.0599999999998899</c:v>
                </c:pt>
                <c:pt idx="507">
                  <c:v>2.0699999999998902</c:v>
                </c:pt>
                <c:pt idx="508">
                  <c:v>2.0799999999998899</c:v>
                </c:pt>
                <c:pt idx="509">
                  <c:v>2.0899999999998902</c:v>
                </c:pt>
                <c:pt idx="510">
                  <c:v>2.09999999999989</c:v>
                </c:pt>
                <c:pt idx="511">
                  <c:v>2.1099999999998902</c:v>
                </c:pt>
                <c:pt idx="512">
                  <c:v>2.11999999999989</c:v>
                </c:pt>
                <c:pt idx="513">
                  <c:v>2.1299999999998902</c:v>
                </c:pt>
                <c:pt idx="514">
                  <c:v>2.13999999999989</c:v>
                </c:pt>
                <c:pt idx="515">
                  <c:v>2.1499999999998902</c:v>
                </c:pt>
                <c:pt idx="516">
                  <c:v>2.15999999999989</c:v>
                </c:pt>
                <c:pt idx="517">
                  <c:v>2.1699999999998898</c:v>
                </c:pt>
                <c:pt idx="518">
                  <c:v>2.17999999999989</c:v>
                </c:pt>
                <c:pt idx="519">
                  <c:v>2.1899999999998898</c:v>
                </c:pt>
                <c:pt idx="520">
                  <c:v>2.19999999999989</c:v>
                </c:pt>
                <c:pt idx="521">
                  <c:v>2.2099999999998898</c:v>
                </c:pt>
                <c:pt idx="522">
                  <c:v>2.2199999999998901</c:v>
                </c:pt>
                <c:pt idx="523">
                  <c:v>2.2299999999998898</c:v>
                </c:pt>
                <c:pt idx="524">
                  <c:v>2.2399999999998901</c:v>
                </c:pt>
                <c:pt idx="525">
                  <c:v>2.2499999999998899</c:v>
                </c:pt>
                <c:pt idx="526">
                  <c:v>2.2599999999998901</c:v>
                </c:pt>
                <c:pt idx="527">
                  <c:v>2.2699999999998899</c:v>
                </c:pt>
                <c:pt idx="528">
                  <c:v>2.2799999999998901</c:v>
                </c:pt>
                <c:pt idx="529">
                  <c:v>2.2899999999998899</c:v>
                </c:pt>
                <c:pt idx="530">
                  <c:v>2.2999999999998901</c:v>
                </c:pt>
                <c:pt idx="531">
                  <c:v>2.3099999999998899</c:v>
                </c:pt>
                <c:pt idx="532">
                  <c:v>2.3199999999998902</c:v>
                </c:pt>
                <c:pt idx="533">
                  <c:v>2.3299999999998899</c:v>
                </c:pt>
                <c:pt idx="534">
                  <c:v>2.3399999999998902</c:v>
                </c:pt>
                <c:pt idx="535">
                  <c:v>2.34999999999989</c:v>
                </c:pt>
                <c:pt idx="536">
                  <c:v>2.3599999999998902</c:v>
                </c:pt>
                <c:pt idx="537">
                  <c:v>2.36999999999989</c:v>
                </c:pt>
                <c:pt idx="538">
                  <c:v>2.3799999999998902</c:v>
                </c:pt>
                <c:pt idx="539">
                  <c:v>2.38999999999989</c:v>
                </c:pt>
                <c:pt idx="540">
                  <c:v>2.39999999999988</c:v>
                </c:pt>
                <c:pt idx="541">
                  <c:v>2.4099999999998798</c:v>
                </c:pt>
                <c:pt idx="542">
                  <c:v>2.41999999999988</c:v>
                </c:pt>
                <c:pt idx="543">
                  <c:v>2.4299999999998798</c:v>
                </c:pt>
                <c:pt idx="544">
                  <c:v>2.43999999999988</c:v>
                </c:pt>
                <c:pt idx="545">
                  <c:v>2.4499999999998798</c:v>
                </c:pt>
                <c:pt idx="546">
                  <c:v>2.4599999999998801</c:v>
                </c:pt>
                <c:pt idx="547">
                  <c:v>2.4699999999998798</c:v>
                </c:pt>
                <c:pt idx="548">
                  <c:v>2.4799999999998801</c:v>
                </c:pt>
                <c:pt idx="549">
                  <c:v>2.4899999999998799</c:v>
                </c:pt>
                <c:pt idx="550">
                  <c:v>2.4999999999998801</c:v>
                </c:pt>
                <c:pt idx="551">
                  <c:v>2.5099999999998799</c:v>
                </c:pt>
                <c:pt idx="552">
                  <c:v>2.5199999999998801</c:v>
                </c:pt>
                <c:pt idx="553">
                  <c:v>2.5299999999998799</c:v>
                </c:pt>
                <c:pt idx="554">
                  <c:v>2.5399999999998801</c:v>
                </c:pt>
                <c:pt idx="555">
                  <c:v>2.5499999999998799</c:v>
                </c:pt>
                <c:pt idx="556">
                  <c:v>2.5599999999998801</c:v>
                </c:pt>
                <c:pt idx="557">
                  <c:v>2.5699999999998799</c:v>
                </c:pt>
                <c:pt idx="558">
                  <c:v>2.5799999999998802</c:v>
                </c:pt>
                <c:pt idx="559">
                  <c:v>2.58999999999988</c:v>
                </c:pt>
                <c:pt idx="560">
                  <c:v>2.5999999999998802</c:v>
                </c:pt>
                <c:pt idx="561">
                  <c:v>2.60999999999988</c:v>
                </c:pt>
                <c:pt idx="562">
                  <c:v>2.6199999999998802</c:v>
                </c:pt>
                <c:pt idx="563">
                  <c:v>2.62999999999988</c:v>
                </c:pt>
                <c:pt idx="564">
                  <c:v>2.6399999999998802</c:v>
                </c:pt>
                <c:pt idx="565">
                  <c:v>2.64999999999988</c:v>
                </c:pt>
                <c:pt idx="566">
                  <c:v>2.6599999999998798</c:v>
                </c:pt>
                <c:pt idx="567">
                  <c:v>2.66999999999988</c:v>
                </c:pt>
                <c:pt idx="568">
                  <c:v>2.6799999999998798</c:v>
                </c:pt>
                <c:pt idx="569">
                  <c:v>2.68999999999988</c:v>
                </c:pt>
                <c:pt idx="570">
                  <c:v>2.6999999999998798</c:v>
                </c:pt>
                <c:pt idx="571">
                  <c:v>2.7099999999998801</c:v>
                </c:pt>
                <c:pt idx="572">
                  <c:v>2.7199999999998798</c:v>
                </c:pt>
                <c:pt idx="573">
                  <c:v>2.7299999999998801</c:v>
                </c:pt>
                <c:pt idx="574">
                  <c:v>2.7399999999998799</c:v>
                </c:pt>
                <c:pt idx="575">
                  <c:v>2.7499999999998801</c:v>
                </c:pt>
                <c:pt idx="576">
                  <c:v>2.7599999999998799</c:v>
                </c:pt>
                <c:pt idx="577">
                  <c:v>2.7699999999998801</c:v>
                </c:pt>
                <c:pt idx="578">
                  <c:v>2.7799999999998799</c:v>
                </c:pt>
                <c:pt idx="579">
                  <c:v>2.7899999999998801</c:v>
                </c:pt>
                <c:pt idx="580">
                  <c:v>2.7999999999998799</c:v>
                </c:pt>
                <c:pt idx="581">
                  <c:v>2.8099999999998801</c:v>
                </c:pt>
                <c:pt idx="582">
                  <c:v>2.8199999999998799</c:v>
                </c:pt>
                <c:pt idx="583">
                  <c:v>2.8299999999998802</c:v>
                </c:pt>
                <c:pt idx="584">
                  <c:v>2.83999999999988</c:v>
                </c:pt>
                <c:pt idx="585">
                  <c:v>2.8499999999998802</c:v>
                </c:pt>
                <c:pt idx="586">
                  <c:v>2.85999999999988</c:v>
                </c:pt>
                <c:pt idx="587">
                  <c:v>2.86999999999987</c:v>
                </c:pt>
                <c:pt idx="588">
                  <c:v>2.8799999999998702</c:v>
                </c:pt>
                <c:pt idx="589">
                  <c:v>2.88999999999987</c:v>
                </c:pt>
                <c:pt idx="590">
                  <c:v>2.8999999999998698</c:v>
                </c:pt>
                <c:pt idx="591">
                  <c:v>2.90999999999987</c:v>
                </c:pt>
                <c:pt idx="592">
                  <c:v>2.9199999999998698</c:v>
                </c:pt>
                <c:pt idx="593">
                  <c:v>2.92999999999987</c:v>
                </c:pt>
                <c:pt idx="594">
                  <c:v>2.9399999999998698</c:v>
                </c:pt>
                <c:pt idx="595">
                  <c:v>2.9499999999998701</c:v>
                </c:pt>
                <c:pt idx="596">
                  <c:v>2.9599999999998698</c:v>
                </c:pt>
                <c:pt idx="597">
                  <c:v>2.9699999999998701</c:v>
                </c:pt>
                <c:pt idx="598">
                  <c:v>2.9799999999998699</c:v>
                </c:pt>
                <c:pt idx="599">
                  <c:v>2.9899999999998701</c:v>
                </c:pt>
                <c:pt idx="600">
                  <c:v>2.9999999999998699</c:v>
                </c:pt>
              </c:numCache>
            </c:numRef>
          </c:xVal>
          <c:yVal>
            <c:numRef>
              <c:f>'DISTR. NORMAL'!$AC$20:$AC$620</c:f>
              <c:numCache>
                <c:formatCode>General</c:formatCode>
                <c:ptCount val="601"/>
                <c:pt idx="0">
                  <c:v>4.4318484119380075E-3</c:v>
                </c:pt>
                <c:pt idx="1">
                  <c:v>4.5665899546701444E-3</c:v>
                </c:pt>
                <c:pt idx="2">
                  <c:v>4.7049575269339792E-3</c:v>
                </c:pt>
                <c:pt idx="3">
                  <c:v>4.847032905978944E-3</c:v>
                </c:pt>
                <c:pt idx="4">
                  <c:v>4.9928992136123763E-3</c:v>
                </c:pt>
                <c:pt idx="5">
                  <c:v>5.1426409230539392E-3</c:v>
                </c:pt>
                <c:pt idx="6">
                  <c:v>5.2963438653110201E-3</c:v>
                </c:pt>
                <c:pt idx="7">
                  <c:v>5.4540952350565454E-3</c:v>
                </c:pt>
                <c:pt idx="8">
                  <c:v>5.615983595990969E-3</c:v>
                </c:pt>
                <c:pt idx="9">
                  <c:v>5.7820988856694729E-3</c:v>
                </c:pt>
                <c:pt idx="10">
                  <c:v>5.9525324197758538E-3</c:v>
                </c:pt>
                <c:pt idx="11">
                  <c:v>6.1273768958236873E-3</c:v>
                </c:pt>
                <c:pt idx="12">
                  <c:v>6.3067263962659275E-3</c:v>
                </c:pt>
                <c:pt idx="13">
                  <c:v>6.4906763909933643E-3</c:v>
                </c:pt>
                <c:pt idx="14">
                  <c:v>6.6793237392026202E-3</c:v>
                </c:pt>
                <c:pt idx="15">
                  <c:v>6.8727666906139712E-3</c:v>
                </c:pt>
                <c:pt idx="16">
                  <c:v>7.0711048860194487E-3</c:v>
                </c:pt>
                <c:pt idx="17">
                  <c:v>7.2744393571412182E-3</c:v>
                </c:pt>
                <c:pt idx="18">
                  <c:v>7.4828725257805638E-3</c:v>
                </c:pt>
                <c:pt idx="19">
                  <c:v>7.6965082022373218E-3</c:v>
                </c:pt>
                <c:pt idx="20">
                  <c:v>7.9154515829799686E-3</c:v>
                </c:pt>
                <c:pt idx="21">
                  <c:v>8.1398092475460215E-3</c:v>
                </c:pt>
                <c:pt idx="22">
                  <c:v>8.3696891546527954E-3</c:v>
                </c:pt>
                <c:pt idx="23">
                  <c:v>8.6052006374996715E-3</c:v>
                </c:pt>
                <c:pt idx="24">
                  <c:v>8.84645439823698E-3</c:v>
                </c:pt>
                <c:pt idx="25">
                  <c:v>9.0935625015910529E-3</c:v>
                </c:pt>
                <c:pt idx="26">
                  <c:v>9.3466383676120302E-3</c:v>
                </c:pt>
                <c:pt idx="27">
                  <c:v>9.6057967635393184E-3</c:v>
                </c:pt>
                <c:pt idx="28">
                  <c:v>9.8711537947508716E-3</c:v>
                </c:pt>
                <c:pt idx="29">
                  <c:v>1.0142826894786797E-2</c:v>
                </c:pt>
                <c:pt idx="30">
                  <c:v>1.0420934814422318E-2</c:v>
                </c:pt>
                <c:pt idx="31">
                  <c:v>1.0705597609771892E-2</c:v>
                </c:pt>
                <c:pt idx="32">
                  <c:v>1.0996936629405284E-2</c:v>
                </c:pt>
                <c:pt idx="33">
                  <c:v>1.129507450045583E-2</c:v>
                </c:pt>
                <c:pt idx="34">
                  <c:v>1.1600135113702259E-2</c:v>
                </c:pt>
                <c:pt idx="35">
                  <c:v>1.1912243607604862E-2</c:v>
                </c:pt>
                <c:pt idx="36">
                  <c:v>1.2231526351277656E-2</c:v>
                </c:pt>
                <c:pt idx="37">
                  <c:v>1.2558110926377871E-2</c:v>
                </c:pt>
                <c:pt idx="38">
                  <c:v>1.2892126107894976E-2</c:v>
                </c:pt>
                <c:pt idx="39">
                  <c:v>1.323370184382102E-2</c:v>
                </c:pt>
                <c:pt idx="40">
                  <c:v>1.3582969233685271E-2</c:v>
                </c:pt>
                <c:pt idx="41">
                  <c:v>1.3940060505935452E-2</c:v>
                </c:pt>
                <c:pt idx="42">
                  <c:v>1.4305108994149328E-2</c:v>
                </c:pt>
                <c:pt idx="43">
                  <c:v>1.4678249112059659E-2</c:v>
                </c:pt>
                <c:pt idx="44">
                  <c:v>1.5059616327377075E-2</c:v>
                </c:pt>
                <c:pt idx="45">
                  <c:v>1.5449347134394779E-2</c:v>
                </c:pt>
                <c:pt idx="46">
                  <c:v>1.5847579025360423E-2</c:v>
                </c:pt>
                <c:pt idx="47">
                  <c:v>1.6254450460600086E-2</c:v>
                </c:pt>
                <c:pt idx="48">
                  <c:v>1.6670100837380651E-2</c:v>
                </c:pt>
                <c:pt idx="49">
                  <c:v>1.7094670457496512E-2</c:v>
                </c:pt>
                <c:pt idx="50">
                  <c:v>1.7528300493568086E-2</c:v>
                </c:pt>
                <c:pt idx="51">
                  <c:v>1.7971132954039192E-2</c:v>
                </c:pt>
                <c:pt idx="52">
                  <c:v>1.842331064686158E-2</c:v>
                </c:pt>
                <c:pt idx="53">
                  <c:v>1.8884977141855712E-2</c:v>
                </c:pt>
                <c:pt idx="54">
                  <c:v>1.9356276731736472E-2</c:v>
                </c:pt>
                <c:pt idx="55">
                  <c:v>1.9837354391794845E-2</c:v>
                </c:pt>
                <c:pt idx="56">
                  <c:v>2.0328355738225331E-2</c:v>
                </c:pt>
                <c:pt idx="57">
                  <c:v>2.0829426985091687E-2</c:v>
                </c:pt>
                <c:pt idx="58">
                  <c:v>2.1340714899922262E-2</c:v>
                </c:pt>
                <c:pt idx="59">
                  <c:v>2.186236675792887E-2</c:v>
                </c:pt>
                <c:pt idx="60">
                  <c:v>2.2394530294842355E-2</c:v>
                </c:pt>
                <c:pt idx="61">
                  <c:v>2.2937353658360152E-2</c:v>
                </c:pt>
                <c:pt idx="62">
                  <c:v>2.3490985358200791E-2</c:v>
                </c:pt>
                <c:pt idx="63">
                  <c:v>2.4055574214762416E-2</c:v>
                </c:pt>
                <c:pt idx="64">
                  <c:v>2.4631269306381917E-2</c:v>
                </c:pt>
                <c:pt idx="65">
                  <c:v>2.5218219915193813E-2</c:v>
                </c:pt>
                <c:pt idx="66">
                  <c:v>2.5816575471587076E-2</c:v>
                </c:pt>
                <c:pt idx="67">
                  <c:v>2.6426485497261124E-2</c:v>
                </c:pt>
                <c:pt idx="68">
                  <c:v>2.7048099546881147E-2</c:v>
                </c:pt>
                <c:pt idx="69">
                  <c:v>2.7681567148335293E-2</c:v>
                </c:pt>
                <c:pt idx="70">
                  <c:v>2.8327037741600516E-2</c:v>
                </c:pt>
                <c:pt idx="71">
                  <c:v>2.898466061620809E-2</c:v>
                </c:pt>
                <c:pt idx="72">
                  <c:v>2.9654584847340591E-2</c:v>
                </c:pt>
                <c:pt idx="73">
                  <c:v>3.0336959230530265E-2</c:v>
                </c:pt>
                <c:pt idx="74">
                  <c:v>3.1031932215006844E-2</c:v>
                </c:pt>
                <c:pt idx="75">
                  <c:v>3.1739651835665995E-2</c:v>
                </c:pt>
                <c:pt idx="76">
                  <c:v>3.2460265643695987E-2</c:v>
                </c:pt>
                <c:pt idx="77">
                  <c:v>3.3193920635859644E-2</c:v>
                </c:pt>
                <c:pt idx="78">
                  <c:v>3.3940763182447674E-2</c:v>
                </c:pt>
                <c:pt idx="79">
                  <c:v>3.47009389539173E-2</c:v>
                </c:pt>
                <c:pt idx="80">
                  <c:v>3.5474592846229863E-2</c:v>
                </c:pt>
                <c:pt idx="81">
                  <c:v>3.6261868904904647E-2</c:v>
                </c:pt>
                <c:pt idx="82">
                  <c:v>3.7062910247804857E-2</c:v>
                </c:pt>
                <c:pt idx="83">
                  <c:v>3.7877858986675846E-2</c:v>
                </c:pt>
                <c:pt idx="84">
                  <c:v>3.8706856147453943E-2</c:v>
                </c:pt>
                <c:pt idx="85">
                  <c:v>3.955004158936852E-2</c:v>
                </c:pt>
                <c:pt idx="86">
                  <c:v>4.0407553922858566E-2</c:v>
                </c:pt>
                <c:pt idx="87">
                  <c:v>4.1279530426328662E-2</c:v>
                </c:pt>
                <c:pt idx="88">
                  <c:v>4.2166106961768528E-2</c:v>
                </c:pt>
                <c:pt idx="89">
                  <c:v>4.3067417889263923E-2</c:v>
                </c:pt>
                <c:pt idx="90">
                  <c:v>4.3983595980425338E-2</c:v>
                </c:pt>
                <c:pt idx="91">
                  <c:v>4.4914772330765219E-2</c:v>
                </c:pt>
                <c:pt idx="92">
                  <c:v>4.5861076271052993E-2</c:v>
                </c:pt>
                <c:pt idx="93">
                  <c:v>4.6822635277681234E-2</c:v>
                </c:pt>
                <c:pt idx="94">
                  <c:v>4.7799574882075056E-2</c:v>
                </c:pt>
                <c:pt idx="95">
                  <c:v>4.8792018579180772E-2</c:v>
                </c:pt>
                <c:pt idx="96">
                  <c:v>4.9800087735068735E-2</c:v>
                </c:pt>
                <c:pt idx="97">
                  <c:v>5.0823901493689122E-2</c:v>
                </c:pt>
                <c:pt idx="98">
                  <c:v>5.1863576682818463E-2</c:v>
                </c:pt>
                <c:pt idx="99">
                  <c:v>5.2919227719238134E-2</c:v>
                </c:pt>
                <c:pt idx="100">
                  <c:v>5.3990966513185898E-2</c:v>
                </c:pt>
                <c:pt idx="101">
                  <c:v>5.5078902372123581E-2</c:v>
                </c:pt>
                <c:pt idx="102">
                  <c:v>5.6183141903865821E-2</c:v>
                </c:pt>
                <c:pt idx="103">
                  <c:v>5.7303788919114883E-2</c:v>
                </c:pt>
                <c:pt idx="104">
                  <c:v>5.844094433344918E-2</c:v>
                </c:pt>
                <c:pt idx="105">
                  <c:v>5.9594706068813751E-2</c:v>
                </c:pt>
                <c:pt idx="106">
                  <c:v>6.0765168954562424E-2</c:v>
                </c:pt>
                <c:pt idx="107">
                  <c:v>6.1952424628102791E-2</c:v>
                </c:pt>
                <c:pt idx="108">
                  <c:v>6.315656143519624E-2</c:v>
                </c:pt>
                <c:pt idx="109">
                  <c:v>6.4377664329966902E-2</c:v>
                </c:pt>
                <c:pt idx="110">
                  <c:v>6.5615814774674111E-2</c:v>
                </c:pt>
                <c:pt idx="111">
                  <c:v>6.6871090639304603E-2</c:v>
                </c:pt>
                <c:pt idx="112">
                  <c:v>6.8143566101041997E-2</c:v>
                </c:pt>
                <c:pt idx="113">
                  <c:v>6.9433311543671591E-2</c:v>
                </c:pt>
                <c:pt idx="114">
                  <c:v>7.0740393456980744E-2</c:v>
                </c:pt>
                <c:pt idx="115">
                  <c:v>7.2064874336215307E-2</c:v>
                </c:pt>
                <c:pt idx="116">
                  <c:v>7.3406812581654171E-2</c:v>
                </c:pt>
                <c:pt idx="117">
                  <c:v>7.4766262398364883E-2</c:v>
                </c:pt>
                <c:pt idx="118">
                  <c:v>7.6143273696203148E-2</c:v>
                </c:pt>
                <c:pt idx="119">
                  <c:v>7.7537891990129768E-2</c:v>
                </c:pt>
                <c:pt idx="120">
                  <c:v>7.8950158300889889E-2</c:v>
                </c:pt>
                <c:pt idx="121">
                  <c:v>8.0380109056149854E-2</c:v>
                </c:pt>
                <c:pt idx="122">
                  <c:v>8.1827775992138446E-2</c:v>
                </c:pt>
                <c:pt idx="123">
                  <c:v>8.329318605587005E-2</c:v>
                </c:pt>
                <c:pt idx="124">
                  <c:v>8.4776361308017759E-2</c:v>
                </c:pt>
                <c:pt idx="125">
                  <c:v>8.6277318826506993E-2</c:v>
                </c:pt>
                <c:pt idx="126">
                  <c:v>8.7796070610901056E-2</c:v>
                </c:pt>
                <c:pt idx="127">
                  <c:v>8.9332623487650364E-2</c:v>
                </c:pt>
                <c:pt idx="128">
                  <c:v>9.0886979016278166E-2</c:v>
                </c:pt>
                <c:pt idx="129">
                  <c:v>9.2459133396575938E-2</c:v>
                </c:pt>
                <c:pt idx="130">
                  <c:v>9.4049077376882145E-2</c:v>
                </c:pt>
                <c:pt idx="131">
                  <c:v>9.5656796163519159E-2</c:v>
                </c:pt>
                <c:pt idx="132">
                  <c:v>9.7282269331462612E-2</c:v>
                </c:pt>
                <c:pt idx="133">
                  <c:v>9.8925470736318771E-2</c:v>
                </c:pt>
                <c:pt idx="134">
                  <c:v>0.10058636842768556</c:v>
                </c:pt>
                <c:pt idx="135">
                  <c:v>0.10226492456397293</c:v>
                </c:pt>
                <c:pt idx="136">
                  <c:v>0.10396109532875908</c:v>
                </c:pt>
                <c:pt idx="137">
                  <c:v>0.10567483084875845</c:v>
                </c:pt>
                <c:pt idx="138">
                  <c:v>0.10740607511347859</c:v>
                </c:pt>
                <c:pt idx="139">
                  <c:v>0.10915476589664211</c:v>
                </c:pt>
                <c:pt idx="140">
                  <c:v>0.11092083467945021</c:v>
                </c:pt>
                <c:pt idx="141">
                  <c:v>0.11270420657576517</c:v>
                </c:pt>
                <c:pt idx="142">
                  <c:v>0.11450480025928694</c:v>
                </c:pt>
                <c:pt idx="143">
                  <c:v>0.11632252789280162</c:v>
                </c:pt>
                <c:pt idx="144">
                  <c:v>0.11815729505957673</c:v>
                </c:pt>
                <c:pt idx="145">
                  <c:v>0.12000900069698002</c:v>
                </c:pt>
                <c:pt idx="146">
                  <c:v>0.12187753703239615</c:v>
                </c:pt>
                <c:pt idx="147">
                  <c:v>0.12376278952151744</c:v>
                </c:pt>
                <c:pt idx="148">
                  <c:v>0.12566463678908243</c:v>
                </c:pt>
                <c:pt idx="149">
                  <c:v>0.12758295057213609</c:v>
                </c:pt>
                <c:pt idx="150">
                  <c:v>0.12951759566588594</c:v>
                </c:pt>
                <c:pt idx="151">
                  <c:v>0.13146842987222518</c:v>
                </c:pt>
                <c:pt idx="152">
                  <c:v>0.13343530395099637</c:v>
                </c:pt>
                <c:pt idx="153">
                  <c:v>0.13541806157406533</c:v>
                </c:pt>
                <c:pt idx="154">
                  <c:v>0.13741653928227573</c:v>
                </c:pt>
                <c:pt idx="155">
                  <c:v>0.13943056644535423</c:v>
                </c:pt>
                <c:pt idx="156">
                  <c:v>0.1414599652248327</c:v>
                </c:pt>
                <c:pt idx="157">
                  <c:v>0.14350455054005629</c:v>
                </c:pt>
                <c:pt idx="158">
                  <c:v>0.14556413003734142</c:v>
                </c:pt>
                <c:pt idx="159">
                  <c:v>0.14763850406234949</c:v>
                </c:pt>
                <c:pt idx="160">
                  <c:v>0.14972746563573855</c:v>
                </c:pt>
                <c:pt idx="161">
                  <c:v>0.15183080043215533</c:v>
                </c:pt>
                <c:pt idx="162">
                  <c:v>0.15394828676262731</c:v>
                </c:pt>
                <c:pt idx="163">
                  <c:v>0.15607969556041443</c:v>
                </c:pt>
                <c:pt idx="164">
                  <c:v>0.15822479037037657</c:v>
                </c:pt>
                <c:pt idx="165">
                  <c:v>0.16038332734191094</c:v>
                </c:pt>
                <c:pt idx="166">
                  <c:v>0.16255505522552544</c:v>
                </c:pt>
                <c:pt idx="167">
                  <c:v>0.16473971537306806</c:v>
                </c:pt>
                <c:pt idx="168">
                  <c:v>0.16693704174170501</c:v>
                </c:pt>
                <c:pt idx="169">
                  <c:v>0.16914676090166356</c:v>
                </c:pt>
                <c:pt idx="170">
                  <c:v>0.17136859204779845</c:v>
                </c:pt>
                <c:pt idx="171">
                  <c:v>0.17360224701502402</c:v>
                </c:pt>
                <c:pt idx="172">
                  <c:v>0.17584743029765335</c:v>
                </c:pt>
                <c:pt idx="173">
                  <c:v>0.17810383907268457</c:v>
                </c:pt>
                <c:pt idx="174">
                  <c:v>0.18037116322707125</c:v>
                </c:pt>
                <c:pt idx="175">
                  <c:v>0.18264908538901278</c:v>
                </c:pt>
                <c:pt idx="176">
                  <c:v>0.18493728096329612</c:v>
                </c:pt>
                <c:pt idx="177">
                  <c:v>0.18723541817072034</c:v>
                </c:pt>
                <c:pt idx="178">
                  <c:v>0.189543158091631</c:v>
                </c:pt>
                <c:pt idx="179">
                  <c:v>0.19186015471359011</c:v>
                </c:pt>
                <c:pt idx="180">
                  <c:v>0.19418605498320365</c:v>
                </c:pt>
                <c:pt idx="181">
                  <c:v>0.19652049886212722</c:v>
                </c:pt>
                <c:pt idx="182">
                  <c:v>0.19886311938726653</c:v>
                </c:pt>
                <c:pt idx="183">
                  <c:v>0.20121354273518796</c:v>
                </c:pt>
                <c:pt idx="184">
                  <c:v>0.20357138829074994</c:v>
                </c:pt>
                <c:pt idx="185">
                  <c:v>0.20593626871996526</c:v>
                </c:pt>
                <c:pt idx="186">
                  <c:v>0.20830779004709882</c:v>
                </c:pt>
                <c:pt idx="187">
                  <c:v>0.21068555173600576</c:v>
                </c:pt>
                <c:pt idx="188">
                  <c:v>0.21306914677570832</c:v>
                </c:pt>
                <c:pt idx="189">
                  <c:v>0.21545816177021013</c:v>
                </c:pt>
                <c:pt idx="190">
                  <c:v>0.21785217703254092</c:v>
                </c:pt>
                <c:pt idx="191">
                  <c:v>0.22025076668302368</c:v>
                </c:pt>
                <c:pt idx="192">
                  <c:v>0.22265349875175153</c:v>
                </c:pt>
                <c:pt idx="193">
                  <c:v>0.22505993528526</c:v>
                </c:pt>
                <c:pt idx="194">
                  <c:v>0.22746963245737625</c:v>
                </c:pt>
                <c:pt idx="195">
                  <c:v>0.22988214068422338</c:v>
                </c:pt>
                <c:pt idx="196">
                  <c:v>0.23229700474335654</c:v>
                </c:pt>
                <c:pt idx="197">
                  <c:v>0.23471376389700213</c:v>
                </c:pt>
                <c:pt idx="198">
                  <c:v>0.23713195201936993</c:v>
                </c:pt>
                <c:pt idx="199">
                  <c:v>0.2395510977280037</c:v>
                </c:pt>
                <c:pt idx="200">
                  <c:v>0.24197072451913371</c:v>
                </c:pt>
                <c:pt idx="201">
                  <c:v>0.24439035090698991</c:v>
                </c:pt>
                <c:pt idx="202">
                  <c:v>0.24680949056703308</c:v>
                </c:pt>
                <c:pt idx="203">
                  <c:v>0.24922765248305626</c:v>
                </c:pt>
                <c:pt idx="204">
                  <c:v>0.25164434109810746</c:v>
                </c:pt>
                <c:pt idx="205">
                  <c:v>0.25405905646917937</c:v>
                </c:pt>
                <c:pt idx="206">
                  <c:v>0.25647129442561067</c:v>
                </c:pt>
                <c:pt idx="207">
                  <c:v>0.25888054673113919</c:v>
                </c:pt>
                <c:pt idx="208">
                  <c:v>0.26128630124954355</c:v>
                </c:pt>
                <c:pt idx="209">
                  <c:v>0.26368804211380859</c:v>
                </c:pt>
                <c:pt idx="210">
                  <c:v>0.26608524989874527</c:v>
                </c:pt>
                <c:pt idx="211">
                  <c:v>0.26847740179699281</c:v>
                </c:pt>
                <c:pt idx="212">
                  <c:v>0.27086397179832616</c:v>
                </c:pt>
                <c:pt idx="213">
                  <c:v>0.27324443087220435</c:v>
                </c:pt>
                <c:pt idx="214">
                  <c:v>0.27561824715344485</c:v>
                </c:pt>
                <c:pt idx="215">
                  <c:v>0.27798488613098465</c:v>
                </c:pt>
                <c:pt idx="216">
                  <c:v>0.2803438108396088</c:v>
                </c:pt>
                <c:pt idx="217">
                  <c:v>0.28269448205456849</c:v>
                </c:pt>
                <c:pt idx="218">
                  <c:v>0.2850363584889955</c:v>
                </c:pt>
                <c:pt idx="219">
                  <c:v>0.28736889699401669</c:v>
                </c:pt>
                <c:pt idx="220">
                  <c:v>0.28969155276147118</c:v>
                </c:pt>
                <c:pt idx="221">
                  <c:v>0.29200377952912993</c:v>
                </c:pt>
                <c:pt idx="222">
                  <c:v>0.29430502978831369</c:v>
                </c:pt>
                <c:pt idx="223">
                  <c:v>0.29659475499380433</c:v>
                </c:pt>
                <c:pt idx="224">
                  <c:v>0.29887240577594143</c:v>
                </c:pt>
                <c:pt idx="225">
                  <c:v>0.30113743215479316</c:v>
                </c:pt>
                <c:pt idx="226">
                  <c:v>0.30338928375628893</c:v>
                </c:pt>
                <c:pt idx="227">
                  <c:v>0.30562741003019872</c:v>
                </c:pt>
                <c:pt idx="228">
                  <c:v>0.30785126046984185</c:v>
                </c:pt>
                <c:pt idx="229">
                  <c:v>0.31006028483340514</c:v>
                </c:pt>
                <c:pt idx="230">
                  <c:v>0.31225393336675034</c:v>
                </c:pt>
                <c:pt idx="231">
                  <c:v>0.31443165702758646</c:v>
                </c:pt>
                <c:pt idx="232">
                  <c:v>0.31659290771088205</c:v>
                </c:pt>
                <c:pt idx="233">
                  <c:v>0.31873713847539087</c:v>
                </c:pt>
                <c:pt idx="234">
                  <c:v>0.32086380377116192</c:v>
                </c:pt>
                <c:pt idx="235">
                  <c:v>0.32297235966790377</c:v>
                </c:pt>
                <c:pt idx="236">
                  <c:v>0.32506226408407174</c:v>
                </c:pt>
                <c:pt idx="237">
                  <c:v>0.32713297701654415</c:v>
                </c:pt>
                <c:pt idx="238">
                  <c:v>0.32918396077075457</c:v>
                </c:pt>
                <c:pt idx="239">
                  <c:v>0.33121468019114286</c:v>
                </c:pt>
                <c:pt idx="240">
                  <c:v>0.33322460289178962</c:v>
                </c:pt>
                <c:pt idx="241">
                  <c:v>0.33521319948709621</c:v>
                </c:pt>
                <c:pt idx="242">
                  <c:v>0.33717994382237076</c:v>
                </c:pt>
                <c:pt idx="243">
                  <c:v>0.33912431320418251</c:v>
                </c:pt>
                <c:pt idx="244">
                  <c:v>0.34104578863034302</c:v>
                </c:pt>
                <c:pt idx="245">
                  <c:v>0.34294385501937447</c:v>
                </c:pt>
                <c:pt idx="246">
                  <c:v>0.34481800143932406</c:v>
                </c:pt>
                <c:pt idx="247">
                  <c:v>0.34666772133578244</c:v>
                </c:pt>
                <c:pt idx="248">
                  <c:v>0.34849251275896548</c:v>
                </c:pt>
                <c:pt idx="249">
                  <c:v>0.35029187858971694</c:v>
                </c:pt>
                <c:pt idx="250">
                  <c:v>0.3520653267642907</c:v>
                </c:pt>
                <c:pt idx="251">
                  <c:v>0.35381237049777103</c:v>
                </c:pt>
                <c:pt idx="252">
                  <c:v>0.3555325285059886</c:v>
                </c:pt>
                <c:pt idx="253">
                  <c:v>0.35722532522579242</c:v>
                </c:pt>
                <c:pt idx="254">
                  <c:v>0.35889029103353637</c:v>
                </c:pt>
                <c:pt idx="255">
                  <c:v>0.36052696246163984</c:v>
                </c:pt>
                <c:pt idx="256">
                  <c:v>0.36213488241308428</c:v>
                </c:pt>
                <c:pt idx="257">
                  <c:v>0.36371360037370559</c:v>
                </c:pt>
                <c:pt idx="258">
                  <c:v>0.36526267262214623</c:v>
                </c:pt>
                <c:pt idx="259">
                  <c:v>0.36678166243732707</c:v>
                </c:pt>
                <c:pt idx="260">
                  <c:v>0.36827014030331451</c:v>
                </c:pt>
                <c:pt idx="261">
                  <c:v>0.3697276841114237</c:v>
                </c:pt>
                <c:pt idx="262">
                  <c:v>0.37115387935945754</c:v>
                </c:pt>
                <c:pt idx="263">
                  <c:v>0.37254831934792515</c:v>
                </c:pt>
                <c:pt idx="264">
                  <c:v>0.37391060537312032</c:v>
                </c:pt>
                <c:pt idx="265">
                  <c:v>0.37524034691693003</c:v>
                </c:pt>
                <c:pt idx="266">
                  <c:v>0.37653716183324626</c:v>
                </c:pt>
                <c:pt idx="267">
                  <c:v>0.37780067653085708</c:v>
                </c:pt>
                <c:pt idx="268">
                  <c:v>0.37903052615269439</c:v>
                </c:pt>
                <c:pt idx="269">
                  <c:v>0.38022635475131783</c:v>
                </c:pt>
                <c:pt idx="270">
                  <c:v>0.38138781546051725</c:v>
                </c:pt>
                <c:pt idx="271">
                  <c:v>0.38251457066291739</c:v>
                </c:pt>
                <c:pt idx="272">
                  <c:v>0.38360629215347208</c:v>
                </c:pt>
                <c:pt idx="273">
                  <c:v>0.38466266129873655</c:v>
                </c:pt>
                <c:pt idx="274">
                  <c:v>0.38568336919181007</c:v>
                </c:pt>
                <c:pt idx="275">
                  <c:v>0.38666811680284346</c:v>
                </c:pt>
                <c:pt idx="276">
                  <c:v>0.38761661512500856</c:v>
                </c:pt>
                <c:pt idx="277">
                  <c:v>0.38852858531583051</c:v>
                </c:pt>
                <c:pt idx="278">
                  <c:v>0.38940375883378531</c:v>
                </c:pt>
                <c:pt idx="279">
                  <c:v>0.3902418775700694</c:v>
                </c:pt>
                <c:pt idx="280">
                  <c:v>0.39104269397545122</c:v>
                </c:pt>
                <c:pt idx="281">
                  <c:v>0.39180597118211663</c:v>
                </c:pt>
                <c:pt idx="282">
                  <c:v>0.39253148312042468</c:v>
                </c:pt>
                <c:pt idx="283">
                  <c:v>0.39321901463049319</c:v>
                </c:pt>
                <c:pt idx="284">
                  <c:v>0.39386836156853705</c:v>
                </c:pt>
                <c:pt idx="285">
                  <c:v>0.39447933090788534</c:v>
                </c:pt>
                <c:pt idx="286">
                  <c:v>0.39505174083460792</c:v>
                </c:pt>
                <c:pt idx="287">
                  <c:v>0.39558542083768428</c:v>
                </c:pt>
                <c:pt idx="288">
                  <c:v>0.39608021179365321</c:v>
                </c:pt>
                <c:pt idx="289">
                  <c:v>0.39653596604568314</c:v>
                </c:pt>
                <c:pt idx="290">
                  <c:v>0.39695254747700942</c:v>
                </c:pt>
                <c:pt idx="291">
                  <c:v>0.39732983157868618</c:v>
                </c:pt>
                <c:pt idx="292">
                  <c:v>0.39766770551160696</c:v>
                </c:pt>
                <c:pt idx="293">
                  <c:v>0.39796606816274938</c:v>
                </c:pt>
                <c:pt idx="294">
                  <c:v>0.39822483019560545</c:v>
                </c:pt>
                <c:pt idx="295">
                  <c:v>0.39844391409476282</c:v>
                </c:pt>
                <c:pt idx="296">
                  <c:v>0.39862325420460404</c:v>
                </c:pt>
                <c:pt idx="297">
                  <c:v>0.39876279676209897</c:v>
                </c:pt>
                <c:pt idx="298">
                  <c:v>0.39886249992366563</c:v>
                </c:pt>
                <c:pt idx="299">
                  <c:v>0.39892233378608194</c:v>
                </c:pt>
                <c:pt idx="300">
                  <c:v>0.3989422804014327</c:v>
                </c:pt>
                <c:pt idx="301">
                  <c:v>0.39892233378608244</c:v>
                </c:pt>
                <c:pt idx="302">
                  <c:v>0.39886249992366662</c:v>
                </c:pt>
                <c:pt idx="303">
                  <c:v>0.39876279676210041</c:v>
                </c:pt>
                <c:pt idx="304">
                  <c:v>0.39862325420460598</c:v>
                </c:pt>
                <c:pt idx="305">
                  <c:v>0.39844391409476543</c:v>
                </c:pt>
                <c:pt idx="306">
                  <c:v>0.39822483019560856</c:v>
                </c:pt>
                <c:pt idx="307">
                  <c:v>0.39796606816275298</c:v>
                </c:pt>
                <c:pt idx="308">
                  <c:v>0.39766770551161112</c:v>
                </c:pt>
                <c:pt idx="309">
                  <c:v>0.39732983157869084</c:v>
                </c:pt>
                <c:pt idx="310">
                  <c:v>0.39695254747701458</c:v>
                </c:pt>
                <c:pt idx="311">
                  <c:v>0.3965359660456888</c:v>
                </c:pt>
                <c:pt idx="312">
                  <c:v>0.39608021179365943</c:v>
                </c:pt>
                <c:pt idx="313">
                  <c:v>0.39558542083769099</c:v>
                </c:pt>
                <c:pt idx="314">
                  <c:v>0.39505174083461508</c:v>
                </c:pt>
                <c:pt idx="315">
                  <c:v>0.39447933090789306</c:v>
                </c:pt>
                <c:pt idx="316">
                  <c:v>0.39386836156854527</c:v>
                </c:pt>
                <c:pt idx="317">
                  <c:v>0.39321901463050191</c:v>
                </c:pt>
                <c:pt idx="318">
                  <c:v>0.39253148312043384</c:v>
                </c:pt>
                <c:pt idx="319">
                  <c:v>0.39180597118212629</c:v>
                </c:pt>
                <c:pt idx="320">
                  <c:v>0.39104269397546138</c:v>
                </c:pt>
                <c:pt idx="321">
                  <c:v>0.39024187757008</c:v>
                </c:pt>
                <c:pt idx="322">
                  <c:v>0.38940375883379647</c:v>
                </c:pt>
                <c:pt idx="323">
                  <c:v>0.38852858531584217</c:v>
                </c:pt>
                <c:pt idx="324">
                  <c:v>0.38761661512502066</c:v>
                </c:pt>
                <c:pt idx="325">
                  <c:v>0.38666811680285601</c:v>
                </c:pt>
                <c:pt idx="326">
                  <c:v>0.38568336919182311</c:v>
                </c:pt>
                <c:pt idx="327">
                  <c:v>0.3846626612987501</c:v>
                </c:pt>
                <c:pt idx="328">
                  <c:v>0.38360629215348602</c:v>
                </c:pt>
                <c:pt idx="329">
                  <c:v>0.38251457066293182</c:v>
                </c:pt>
                <c:pt idx="330">
                  <c:v>0.38138781546053208</c:v>
                </c:pt>
                <c:pt idx="331">
                  <c:v>0.38022635475133315</c:v>
                </c:pt>
                <c:pt idx="332">
                  <c:v>0.37903052615271021</c:v>
                </c:pt>
                <c:pt idx="333">
                  <c:v>0.37780067653087329</c:v>
                </c:pt>
                <c:pt idx="334">
                  <c:v>0.37653716183326286</c:v>
                </c:pt>
                <c:pt idx="335">
                  <c:v>0.37524034691694708</c:v>
                </c:pt>
                <c:pt idx="336">
                  <c:v>0.37391060537313781</c:v>
                </c:pt>
                <c:pt idx="337">
                  <c:v>0.37254831934794308</c:v>
                </c:pt>
                <c:pt idx="338">
                  <c:v>0.37115387935947591</c:v>
                </c:pt>
                <c:pt idx="339">
                  <c:v>0.36972768411144247</c:v>
                </c:pt>
                <c:pt idx="340">
                  <c:v>0.36827014030333366</c:v>
                </c:pt>
                <c:pt idx="341">
                  <c:v>0.36678166243734667</c:v>
                </c:pt>
                <c:pt idx="342">
                  <c:v>0.36526267262216461</c:v>
                </c:pt>
                <c:pt idx="343">
                  <c:v>0.36371360037372436</c:v>
                </c:pt>
                <c:pt idx="344">
                  <c:v>0.36213488241310338</c:v>
                </c:pt>
                <c:pt idx="345">
                  <c:v>0.36052696246165933</c:v>
                </c:pt>
                <c:pt idx="346">
                  <c:v>0.35889029103355619</c:v>
                </c:pt>
                <c:pt idx="347">
                  <c:v>0.35722532522581257</c:v>
                </c:pt>
                <c:pt idx="348">
                  <c:v>0.35553252850600903</c:v>
                </c:pt>
                <c:pt idx="349">
                  <c:v>0.35381237049779185</c:v>
                </c:pt>
                <c:pt idx="350">
                  <c:v>0.35206532676431185</c:v>
                </c:pt>
                <c:pt idx="351">
                  <c:v>0.35029187858973837</c:v>
                </c:pt>
                <c:pt idx="352">
                  <c:v>0.34849251275898901</c:v>
                </c:pt>
                <c:pt idx="353">
                  <c:v>0.34666772133580631</c:v>
                </c:pt>
                <c:pt idx="354">
                  <c:v>0.34481800143934827</c:v>
                </c:pt>
                <c:pt idx="355">
                  <c:v>0.342943855019399</c:v>
                </c:pt>
                <c:pt idx="356">
                  <c:v>0.34104578863036783</c:v>
                </c:pt>
                <c:pt idx="357">
                  <c:v>0.33912431320420766</c:v>
                </c:pt>
                <c:pt idx="358">
                  <c:v>0.33717994382239619</c:v>
                </c:pt>
                <c:pt idx="359">
                  <c:v>0.33521319948712192</c:v>
                </c:pt>
                <c:pt idx="360">
                  <c:v>0.33322460289181566</c:v>
                </c:pt>
                <c:pt idx="361">
                  <c:v>0.33121468019116912</c:v>
                </c:pt>
                <c:pt idx="362">
                  <c:v>0.3291839607707811</c:v>
                </c:pt>
                <c:pt idx="363">
                  <c:v>0.32713297701657096</c:v>
                </c:pt>
                <c:pt idx="364">
                  <c:v>0.32506226408409883</c:v>
                </c:pt>
                <c:pt idx="365">
                  <c:v>0.32297235966793109</c:v>
                </c:pt>
                <c:pt idx="366">
                  <c:v>0.32086380377118945</c:v>
                </c:pt>
                <c:pt idx="367">
                  <c:v>0.31873713847541868</c:v>
                </c:pt>
                <c:pt idx="368">
                  <c:v>0.31659290771091003</c:v>
                </c:pt>
                <c:pt idx="369">
                  <c:v>0.31443165702761466</c:v>
                </c:pt>
                <c:pt idx="370">
                  <c:v>0.31225393336677876</c:v>
                </c:pt>
                <c:pt idx="371">
                  <c:v>0.31006028483343373</c:v>
                </c:pt>
                <c:pt idx="372">
                  <c:v>0.30785126046987066</c:v>
                </c:pt>
                <c:pt idx="373">
                  <c:v>0.30562741003022775</c:v>
                </c:pt>
                <c:pt idx="374">
                  <c:v>0.30338928375631807</c:v>
                </c:pt>
                <c:pt idx="375">
                  <c:v>0.30113743215482247</c:v>
                </c:pt>
                <c:pt idx="376">
                  <c:v>0.29887240577597096</c:v>
                </c:pt>
                <c:pt idx="377">
                  <c:v>0.29659475499383403</c:v>
                </c:pt>
                <c:pt idx="378">
                  <c:v>0.2943050297883435</c:v>
                </c:pt>
                <c:pt idx="379">
                  <c:v>0.29200377952915996</c:v>
                </c:pt>
                <c:pt idx="380">
                  <c:v>0.28969155276150127</c:v>
                </c:pt>
                <c:pt idx="381">
                  <c:v>0.28736889699404694</c:v>
                </c:pt>
                <c:pt idx="382">
                  <c:v>0.28503635848902592</c:v>
                </c:pt>
                <c:pt idx="383">
                  <c:v>0.28269448205459902</c:v>
                </c:pt>
                <c:pt idx="384">
                  <c:v>0.28034381083963938</c:v>
                </c:pt>
                <c:pt idx="385">
                  <c:v>0.27798488613101535</c:v>
                </c:pt>
                <c:pt idx="386">
                  <c:v>0.27561824715347566</c:v>
                </c:pt>
                <c:pt idx="387">
                  <c:v>0.27324443087223527</c:v>
                </c:pt>
                <c:pt idx="388">
                  <c:v>0.27086397179835708</c:v>
                </c:pt>
                <c:pt idx="389">
                  <c:v>0.26847740179702145</c:v>
                </c:pt>
                <c:pt idx="390">
                  <c:v>0.26608524989877402</c:v>
                </c:pt>
                <c:pt idx="391">
                  <c:v>0.2636880421138374</c:v>
                </c:pt>
                <c:pt idx="392">
                  <c:v>0.26128630124957236</c:v>
                </c:pt>
                <c:pt idx="393">
                  <c:v>0.25888054673116812</c:v>
                </c:pt>
                <c:pt idx="394">
                  <c:v>0.25647129442563965</c:v>
                </c:pt>
                <c:pt idx="395">
                  <c:v>0.25405905646920829</c:v>
                </c:pt>
                <c:pt idx="396">
                  <c:v>0.25164434109813644</c:v>
                </c:pt>
                <c:pt idx="397">
                  <c:v>0.24922765248308526</c:v>
                </c:pt>
                <c:pt idx="398">
                  <c:v>0.24680949056706206</c:v>
                </c:pt>
                <c:pt idx="399">
                  <c:v>0.24439035090702135</c:v>
                </c:pt>
                <c:pt idx="400">
                  <c:v>0.24197072451916515</c:v>
                </c:pt>
                <c:pt idx="401">
                  <c:v>0.2395510977280351</c:v>
                </c:pt>
                <c:pt idx="402">
                  <c:v>0.23713195201940135</c:v>
                </c:pt>
                <c:pt idx="403">
                  <c:v>0.23471376389703352</c:v>
                </c:pt>
                <c:pt idx="404">
                  <c:v>0.23229700474338794</c:v>
                </c:pt>
                <c:pt idx="405">
                  <c:v>0.22988214068425475</c:v>
                </c:pt>
                <c:pt idx="406">
                  <c:v>0.22746963245740759</c:v>
                </c:pt>
                <c:pt idx="407">
                  <c:v>0.22505993528529133</c:v>
                </c:pt>
                <c:pt idx="408">
                  <c:v>0.22265349875178281</c:v>
                </c:pt>
                <c:pt idx="409">
                  <c:v>0.2202507666830549</c:v>
                </c:pt>
                <c:pt idx="410">
                  <c:v>0.21785217703257212</c:v>
                </c:pt>
                <c:pt idx="411">
                  <c:v>0.21545816177024127</c:v>
                </c:pt>
                <c:pt idx="412">
                  <c:v>0.21306914677573938</c:v>
                </c:pt>
                <c:pt idx="413">
                  <c:v>0.21068555173603673</c:v>
                </c:pt>
                <c:pt idx="414">
                  <c:v>0.20830779004712974</c:v>
                </c:pt>
                <c:pt idx="415">
                  <c:v>0.2059362687199961</c:v>
                </c:pt>
                <c:pt idx="416">
                  <c:v>0.2035713882907807</c:v>
                </c:pt>
                <c:pt idx="417">
                  <c:v>0.20121354273521852</c:v>
                </c:pt>
                <c:pt idx="418">
                  <c:v>0.19886311938729703</c:v>
                </c:pt>
                <c:pt idx="419">
                  <c:v>0.19652049886215758</c:v>
                </c:pt>
                <c:pt idx="420">
                  <c:v>0.19418605498323391</c:v>
                </c:pt>
                <c:pt idx="421">
                  <c:v>0.19186015471362025</c:v>
                </c:pt>
                <c:pt idx="422">
                  <c:v>0.18954315809166103</c:v>
                </c:pt>
                <c:pt idx="423">
                  <c:v>0.18723541817075023</c:v>
                </c:pt>
                <c:pt idx="424">
                  <c:v>0.18493728096332593</c:v>
                </c:pt>
                <c:pt idx="425">
                  <c:v>0.18264908538904245</c:v>
                </c:pt>
                <c:pt idx="426">
                  <c:v>0.18037116322710076</c:v>
                </c:pt>
                <c:pt idx="427">
                  <c:v>0.17810383907271393</c:v>
                </c:pt>
                <c:pt idx="428">
                  <c:v>0.1758474302976826</c:v>
                </c:pt>
                <c:pt idx="429">
                  <c:v>0.17360224701505314</c:v>
                </c:pt>
                <c:pt idx="430">
                  <c:v>0.17136859204782745</c:v>
                </c:pt>
                <c:pt idx="431">
                  <c:v>0.16914676090169237</c:v>
                </c:pt>
                <c:pt idx="432">
                  <c:v>0.16693704174173368</c:v>
                </c:pt>
                <c:pt idx="433">
                  <c:v>0.16473971537309656</c:v>
                </c:pt>
                <c:pt idx="434">
                  <c:v>0.16255505522555377</c:v>
                </c:pt>
                <c:pt idx="435">
                  <c:v>0.16038332734193911</c:v>
                </c:pt>
                <c:pt idx="436">
                  <c:v>0.15822479037040243</c:v>
                </c:pt>
                <c:pt idx="437">
                  <c:v>0.1560796955604401</c:v>
                </c:pt>
                <c:pt idx="438">
                  <c:v>0.15394828676265285</c:v>
                </c:pt>
                <c:pt idx="439">
                  <c:v>0.15183080043218067</c:v>
                </c:pt>
                <c:pt idx="440">
                  <c:v>0.14972746563576372</c:v>
                </c:pt>
                <c:pt idx="441">
                  <c:v>0.14763850406237447</c:v>
                </c:pt>
                <c:pt idx="442">
                  <c:v>0.14556413003736618</c:v>
                </c:pt>
                <c:pt idx="443">
                  <c:v>0.14350455054008088</c:v>
                </c:pt>
                <c:pt idx="444">
                  <c:v>0.1414599652248571</c:v>
                </c:pt>
                <c:pt idx="445">
                  <c:v>0.13943056644537849</c:v>
                </c:pt>
                <c:pt idx="446">
                  <c:v>0.13741653928230183</c:v>
                </c:pt>
                <c:pt idx="447">
                  <c:v>0.13541806157409117</c:v>
                </c:pt>
                <c:pt idx="448">
                  <c:v>0.13343530395102204</c:v>
                </c:pt>
                <c:pt idx="449">
                  <c:v>0.1314684298722506</c:v>
                </c:pt>
                <c:pt idx="450">
                  <c:v>0.12951759566591114</c:v>
                </c:pt>
                <c:pt idx="451">
                  <c:v>0.12758295057216112</c:v>
                </c:pt>
                <c:pt idx="452">
                  <c:v>0.12566463678910722</c:v>
                </c:pt>
                <c:pt idx="453">
                  <c:v>0.12376278952154204</c:v>
                </c:pt>
                <c:pt idx="454">
                  <c:v>0.12187753703242056</c:v>
                </c:pt>
                <c:pt idx="455">
                  <c:v>0.12000900069700421</c:v>
                </c:pt>
                <c:pt idx="456">
                  <c:v>0.11815729505960074</c:v>
                </c:pt>
                <c:pt idx="457">
                  <c:v>0.11632252789282538</c:v>
                </c:pt>
                <c:pt idx="458">
                  <c:v>0.11450480025931048</c:v>
                </c:pt>
                <c:pt idx="459">
                  <c:v>0.11270420657578849</c:v>
                </c:pt>
                <c:pt idx="460">
                  <c:v>0.11092083467947333</c:v>
                </c:pt>
                <c:pt idx="461">
                  <c:v>0.10915476589666497</c:v>
                </c:pt>
                <c:pt idx="462">
                  <c:v>0.10740607511350123</c:v>
                </c:pt>
                <c:pt idx="463">
                  <c:v>0.10567483084878085</c:v>
                </c:pt>
                <c:pt idx="464">
                  <c:v>0.10396109532878127</c:v>
                </c:pt>
                <c:pt idx="465">
                  <c:v>0.10226492456399489</c:v>
                </c:pt>
                <c:pt idx="466">
                  <c:v>0.10058636842770724</c:v>
                </c:pt>
                <c:pt idx="467">
                  <c:v>9.892547073634024E-2</c:v>
                </c:pt>
                <c:pt idx="468">
                  <c:v>9.7282269331483845E-2</c:v>
                </c:pt>
                <c:pt idx="469">
                  <c:v>9.5656796163540156E-2</c:v>
                </c:pt>
                <c:pt idx="470">
                  <c:v>9.404907737690292E-2</c:v>
                </c:pt>
                <c:pt idx="471">
                  <c:v>9.2459133396596477E-2</c:v>
                </c:pt>
                <c:pt idx="472">
                  <c:v>9.0886979016298497E-2</c:v>
                </c:pt>
                <c:pt idx="473">
                  <c:v>8.9332623487670446E-2</c:v>
                </c:pt>
                <c:pt idx="474">
                  <c:v>8.7796070610920901E-2</c:v>
                </c:pt>
                <c:pt idx="475">
                  <c:v>8.6277318826526617E-2</c:v>
                </c:pt>
                <c:pt idx="476">
                  <c:v>8.4776361308037146E-2</c:v>
                </c:pt>
                <c:pt idx="477">
                  <c:v>8.3293186055889201E-2</c:v>
                </c:pt>
                <c:pt idx="478">
                  <c:v>8.1827775992157362E-2</c:v>
                </c:pt>
                <c:pt idx="479">
                  <c:v>8.0380109056168561E-2</c:v>
                </c:pt>
                <c:pt idx="480">
                  <c:v>7.8950158300908388E-2</c:v>
                </c:pt>
                <c:pt idx="481">
                  <c:v>7.7537891990148031E-2</c:v>
                </c:pt>
                <c:pt idx="482">
                  <c:v>7.6143273696221189E-2</c:v>
                </c:pt>
                <c:pt idx="483">
                  <c:v>7.4766262398381314E-2</c:v>
                </c:pt>
                <c:pt idx="484">
                  <c:v>7.3406812581670408E-2</c:v>
                </c:pt>
                <c:pt idx="485">
                  <c:v>7.2064874336231335E-2</c:v>
                </c:pt>
                <c:pt idx="486">
                  <c:v>7.074039345699655E-2</c:v>
                </c:pt>
                <c:pt idx="487">
                  <c:v>6.943331154368719E-2</c:v>
                </c:pt>
                <c:pt idx="488">
                  <c:v>6.8143566101057387E-2</c:v>
                </c:pt>
                <c:pt idx="489">
                  <c:v>6.6871090639319786E-2</c:v>
                </c:pt>
                <c:pt idx="490">
                  <c:v>6.5615814774689057E-2</c:v>
                </c:pt>
                <c:pt idx="491">
                  <c:v>6.437766432998164E-2</c:v>
                </c:pt>
                <c:pt idx="492">
                  <c:v>6.315656143521077E-2</c:v>
                </c:pt>
                <c:pt idx="493">
                  <c:v>6.1952424628118313E-2</c:v>
                </c:pt>
                <c:pt idx="494">
                  <c:v>6.0765168954577731E-2</c:v>
                </c:pt>
                <c:pt idx="495">
                  <c:v>5.959470606882885E-2</c:v>
                </c:pt>
                <c:pt idx="496">
                  <c:v>5.8440944333464064E-2</c:v>
                </c:pt>
                <c:pt idx="497">
                  <c:v>5.7303788919129531E-2</c:v>
                </c:pt>
                <c:pt idx="498">
                  <c:v>5.6183141903880275E-2</c:v>
                </c:pt>
                <c:pt idx="499">
                  <c:v>5.507890237213782E-2</c:v>
                </c:pt>
                <c:pt idx="500">
                  <c:v>5.3990966513199921E-2</c:v>
                </c:pt>
                <c:pt idx="501">
                  <c:v>5.2919227719251977E-2</c:v>
                </c:pt>
                <c:pt idx="502">
                  <c:v>5.1863576682832105E-2</c:v>
                </c:pt>
                <c:pt idx="503">
                  <c:v>5.0823901493702514E-2</c:v>
                </c:pt>
                <c:pt idx="504">
                  <c:v>4.980008773508196E-2</c:v>
                </c:pt>
                <c:pt idx="505">
                  <c:v>4.8792018579193748E-2</c:v>
                </c:pt>
                <c:pt idx="506">
                  <c:v>4.7799574882087859E-2</c:v>
                </c:pt>
                <c:pt idx="507">
                  <c:v>4.6822635277693786E-2</c:v>
                </c:pt>
                <c:pt idx="508">
                  <c:v>4.58610762710654E-2</c:v>
                </c:pt>
                <c:pt idx="509">
                  <c:v>4.491477233077739E-2</c:v>
                </c:pt>
                <c:pt idx="510">
                  <c:v>4.3983595980437371E-2</c:v>
                </c:pt>
                <c:pt idx="511">
                  <c:v>4.3067417889275705E-2</c:v>
                </c:pt>
                <c:pt idx="512">
                  <c:v>4.2166106961780157E-2</c:v>
                </c:pt>
                <c:pt idx="513">
                  <c:v>4.1279530426340062E-2</c:v>
                </c:pt>
                <c:pt idx="514">
                  <c:v>4.0407553922869821E-2</c:v>
                </c:pt>
                <c:pt idx="515">
                  <c:v>3.9550041589379553E-2</c:v>
                </c:pt>
                <c:pt idx="516">
                  <c:v>3.8706856147464802E-2</c:v>
                </c:pt>
                <c:pt idx="517">
                  <c:v>3.7877858986686531E-2</c:v>
                </c:pt>
                <c:pt idx="518">
                  <c:v>3.7062910247815377E-2</c:v>
                </c:pt>
                <c:pt idx="519">
                  <c:v>3.6261868904914965E-2</c:v>
                </c:pt>
                <c:pt idx="520">
                  <c:v>3.5474592846240029E-2</c:v>
                </c:pt>
                <c:pt idx="521">
                  <c:v>3.4700938953927264E-2</c:v>
                </c:pt>
                <c:pt idx="522">
                  <c:v>3.3940763182457472E-2</c:v>
                </c:pt>
                <c:pt idx="523">
                  <c:v>3.3193920635869276E-2</c:v>
                </c:pt>
                <c:pt idx="524">
                  <c:v>3.2460265643705445E-2</c:v>
                </c:pt>
                <c:pt idx="525">
                  <c:v>3.173965183567528E-2</c:v>
                </c:pt>
                <c:pt idx="526">
                  <c:v>3.1031932215015962E-2</c:v>
                </c:pt>
                <c:pt idx="527">
                  <c:v>3.0336959230539223E-2</c:v>
                </c:pt>
                <c:pt idx="528">
                  <c:v>2.9654584847348706E-2</c:v>
                </c:pt>
                <c:pt idx="529">
                  <c:v>2.8984660616216726E-2</c:v>
                </c:pt>
                <c:pt idx="530">
                  <c:v>2.832703774160833E-2</c:v>
                </c:pt>
                <c:pt idx="531">
                  <c:v>2.7681567148343612E-2</c:v>
                </c:pt>
                <c:pt idx="532">
                  <c:v>2.7048099546888672E-2</c:v>
                </c:pt>
                <c:pt idx="533">
                  <c:v>2.6426485497268504E-2</c:v>
                </c:pt>
                <c:pt idx="534">
                  <c:v>2.5816575471594317E-2</c:v>
                </c:pt>
                <c:pt idx="535">
                  <c:v>2.5218219915200908E-2</c:v>
                </c:pt>
                <c:pt idx="536">
                  <c:v>2.4631269306388884E-2</c:v>
                </c:pt>
                <c:pt idx="537">
                  <c:v>2.405557421476924E-2</c:v>
                </c:pt>
                <c:pt idx="538">
                  <c:v>2.3490985358207497E-2</c:v>
                </c:pt>
                <c:pt idx="539">
                  <c:v>2.2937353658366733E-2</c:v>
                </c:pt>
                <c:pt idx="540">
                  <c:v>2.2394530294849346E-2</c:v>
                </c:pt>
                <c:pt idx="541">
                  <c:v>2.1862366757935726E-2</c:v>
                </c:pt>
                <c:pt idx="542">
                  <c:v>2.1340714899928982E-2</c:v>
                </c:pt>
                <c:pt idx="543">
                  <c:v>2.0829426985098272E-2</c:v>
                </c:pt>
                <c:pt idx="544">
                  <c:v>2.0328355738231788E-2</c:v>
                </c:pt>
                <c:pt idx="545">
                  <c:v>1.9837354391801162E-2</c:v>
                </c:pt>
                <c:pt idx="546">
                  <c:v>1.9356276731742672E-2</c:v>
                </c:pt>
                <c:pt idx="547">
                  <c:v>1.8884977141861783E-2</c:v>
                </c:pt>
                <c:pt idx="548">
                  <c:v>1.8423310646867527E-2</c:v>
                </c:pt>
                <c:pt idx="549">
                  <c:v>1.7971132954045017E-2</c:v>
                </c:pt>
                <c:pt idx="550">
                  <c:v>1.7528300493573793E-2</c:v>
                </c:pt>
                <c:pt idx="551">
                  <c:v>1.7094670457502091E-2</c:v>
                </c:pt>
                <c:pt idx="552">
                  <c:v>1.6670100837386098E-2</c:v>
                </c:pt>
                <c:pt idx="553">
                  <c:v>1.6254450460605436E-2</c:v>
                </c:pt>
                <c:pt idx="554">
                  <c:v>1.5847579025365648E-2</c:v>
                </c:pt>
                <c:pt idx="555">
                  <c:v>1.5449347134399901E-2</c:v>
                </c:pt>
                <c:pt idx="556">
                  <c:v>1.5059616327382072E-2</c:v>
                </c:pt>
                <c:pt idx="557">
                  <c:v>1.4678249112064569E-2</c:v>
                </c:pt>
                <c:pt idx="558">
                  <c:v>1.4305108994154117E-2</c:v>
                </c:pt>
                <c:pt idx="559">
                  <c:v>1.3940060505940152E-2</c:v>
                </c:pt>
                <c:pt idx="560">
                  <c:v>1.3582969233689849E-2</c:v>
                </c:pt>
                <c:pt idx="561">
                  <c:v>1.323370184382551E-2</c:v>
                </c:pt>
                <c:pt idx="562">
                  <c:v>1.2892126107899358E-2</c:v>
                </c:pt>
                <c:pt idx="563">
                  <c:v>1.255811092638217E-2</c:v>
                </c:pt>
                <c:pt idx="564">
                  <c:v>1.2231526351281843E-2</c:v>
                </c:pt>
                <c:pt idx="565">
                  <c:v>1.1912243607608968E-2</c:v>
                </c:pt>
                <c:pt idx="566">
                  <c:v>1.1600135113706276E-2</c:v>
                </c:pt>
                <c:pt idx="567">
                  <c:v>1.1295074500459752E-2</c:v>
                </c:pt>
                <c:pt idx="568">
                  <c:v>1.0996936629409123E-2</c:v>
                </c:pt>
                <c:pt idx="569">
                  <c:v>1.0705597609775637E-2</c:v>
                </c:pt>
                <c:pt idx="570">
                  <c:v>1.0420934814425978E-2</c:v>
                </c:pt>
                <c:pt idx="571">
                  <c:v>1.0142826894790374E-2</c:v>
                </c:pt>
                <c:pt idx="572">
                  <c:v>9.8711537947543653E-3</c:v>
                </c:pt>
                <c:pt idx="573">
                  <c:v>9.6057967635427306E-3</c:v>
                </c:pt>
                <c:pt idx="574">
                  <c:v>9.3466383676153626E-3</c:v>
                </c:pt>
                <c:pt idx="575">
                  <c:v>9.0935625015940488E-3</c:v>
                </c:pt>
                <c:pt idx="576">
                  <c:v>8.846454398240158E-3</c:v>
                </c:pt>
                <c:pt idx="577">
                  <c:v>8.605200637502532E-3</c:v>
                </c:pt>
                <c:pt idx="578">
                  <c:v>8.3696891546558259E-3</c:v>
                </c:pt>
                <c:pt idx="579">
                  <c:v>8.1398092475487467E-3</c:v>
                </c:pt>
                <c:pt idx="580">
                  <c:v>7.9154515829826261E-3</c:v>
                </c:pt>
                <c:pt idx="581">
                  <c:v>7.6965082022399153E-3</c:v>
                </c:pt>
                <c:pt idx="582">
                  <c:v>7.4828725257830922E-3</c:v>
                </c:pt>
                <c:pt idx="583">
                  <c:v>7.2744393571436859E-3</c:v>
                </c:pt>
                <c:pt idx="584">
                  <c:v>7.07110488602186E-3</c:v>
                </c:pt>
                <c:pt idx="585">
                  <c:v>6.8727666906163208E-3</c:v>
                </c:pt>
                <c:pt idx="586">
                  <c:v>6.6793237392049109E-3</c:v>
                </c:pt>
                <c:pt idx="587">
                  <c:v>6.4906763909957851E-3</c:v>
                </c:pt>
                <c:pt idx="588">
                  <c:v>6.3067263962682859E-3</c:v>
                </c:pt>
                <c:pt idx="589">
                  <c:v>6.1273768958259901E-3</c:v>
                </c:pt>
                <c:pt idx="590">
                  <c:v>5.9525324197781011E-3</c:v>
                </c:pt>
                <c:pt idx="591">
                  <c:v>5.7820988856716648E-3</c:v>
                </c:pt>
                <c:pt idx="592">
                  <c:v>5.6159835959930984E-3</c:v>
                </c:pt>
                <c:pt idx="593">
                  <c:v>5.4540952350586236E-3</c:v>
                </c:pt>
                <c:pt idx="594">
                  <c:v>5.2963438653130428E-3</c:v>
                </c:pt>
                <c:pt idx="595">
                  <c:v>5.1426409230559125E-3</c:v>
                </c:pt>
                <c:pt idx="596">
                  <c:v>4.992899213614301E-3</c:v>
                </c:pt>
                <c:pt idx="597">
                  <c:v>4.8470329059808167E-3</c:v>
                </c:pt>
                <c:pt idx="598">
                  <c:v>4.7049575269358058E-3</c:v>
                </c:pt>
                <c:pt idx="599">
                  <c:v>4.5665899546719216E-3</c:v>
                </c:pt>
                <c:pt idx="600">
                  <c:v>4.4318484119397396E-3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13832"/>
        <c:axId val="395115400"/>
      </c:scatterChart>
      <c:valAx>
        <c:axId val="39511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5400"/>
        <c:crosses val="autoZero"/>
        <c:crossBetween val="midCat"/>
      </c:valAx>
      <c:valAx>
        <c:axId val="3951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1138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8.png"/><Relationship Id="rId5" Type="http://schemas.openxmlformats.org/officeDocument/2006/relationships/chart" Target="../charts/chart7.xml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chart" Target="../charts/chart8.xml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0</xdr:row>
      <xdr:rowOff>0</xdr:rowOff>
    </xdr:from>
    <xdr:to>
      <xdr:col>14</xdr:col>
      <xdr:colOff>693533</xdr:colOff>
      <xdr:row>6</xdr:row>
      <xdr:rowOff>161925</xdr:rowOff>
    </xdr:to>
    <xdr:pic>
      <xdr:nvPicPr>
        <xdr:cNvPr id="2" name="Imagen 1" descr="d normal 2 Distribución Norm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0"/>
          <a:ext cx="2131808" cy="13049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209549</xdr:colOff>
      <xdr:row>10</xdr:row>
      <xdr:rowOff>47625</xdr:rowOff>
    </xdr:from>
    <xdr:to>
      <xdr:col>14</xdr:col>
      <xdr:colOff>447674</xdr:colOff>
      <xdr:row>14</xdr:row>
      <xdr:rowOff>10054</xdr:rowOff>
    </xdr:to>
    <xdr:pic>
      <xdr:nvPicPr>
        <xdr:cNvPr id="3" name="Imagen 2" descr="https://upload.wikimedia.org/wikipedia/commons/thumb/3/3c/Distribuci%C3%B3n_T_04.svg/360px-Distribuci%C3%B3n_T_04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549" y="1952625"/>
          <a:ext cx="1762125" cy="724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350108</xdr:colOff>
      <xdr:row>13</xdr:row>
      <xdr:rowOff>180975</xdr:rowOff>
    </xdr:from>
    <xdr:to>
      <xdr:col>14</xdr:col>
      <xdr:colOff>285750</xdr:colOff>
      <xdr:row>17</xdr:row>
      <xdr:rowOff>19050</xdr:rowOff>
    </xdr:to>
    <xdr:pic>
      <xdr:nvPicPr>
        <xdr:cNvPr id="4" name="Imagen 3" descr="https://upload.wikimedia.org/wikipedia/commons/thumb/0/04/Distribuci%C3%B3n_T_07.svg/360px-Distribuci%C3%B3n_T_07.svg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6108" y="2657475"/>
          <a:ext cx="1459642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161925</xdr:colOff>
      <xdr:row>18</xdr:row>
      <xdr:rowOff>121707</xdr:rowOff>
    </xdr:from>
    <xdr:to>
      <xdr:col>15</xdr:col>
      <xdr:colOff>142875</xdr:colOff>
      <xdr:row>25</xdr:row>
      <xdr:rowOff>47624</xdr:rowOff>
    </xdr:to>
    <xdr:pic>
      <xdr:nvPicPr>
        <xdr:cNvPr id="5" name="Imagen 4" descr="http://iesrosachacel.net/vox_populi_digital/XX/imagenes/cancer/grafico4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3550707"/>
          <a:ext cx="2266950" cy="1259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238126</xdr:colOff>
      <xdr:row>25</xdr:row>
      <xdr:rowOff>123825</xdr:rowOff>
    </xdr:from>
    <xdr:to>
      <xdr:col>15</xdr:col>
      <xdr:colOff>382360</xdr:colOff>
      <xdr:row>35</xdr:row>
      <xdr:rowOff>9524</xdr:rowOff>
    </xdr:to>
    <xdr:pic>
      <xdr:nvPicPr>
        <xdr:cNvPr id="6" name="Imagen 5" descr="http://www.itl.nist.gov/div898/handbook/eda/section3/gif/fpdftb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6" y="4886325"/>
          <a:ext cx="2430234" cy="1790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152401</xdr:colOff>
      <xdr:row>35</xdr:row>
      <xdr:rowOff>38100</xdr:rowOff>
    </xdr:from>
    <xdr:to>
      <xdr:col>15</xdr:col>
      <xdr:colOff>381001</xdr:colOff>
      <xdr:row>46</xdr:row>
      <xdr:rowOff>75731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8889" t="20185" r="48456" b="11578"/>
        <a:stretch/>
      </xdr:blipFill>
      <xdr:spPr>
        <a:xfrm>
          <a:off x="10201276" y="6705600"/>
          <a:ext cx="2514600" cy="213313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10</xdr:row>
      <xdr:rowOff>57150</xdr:rowOff>
    </xdr:from>
    <xdr:to>
      <xdr:col>12</xdr:col>
      <xdr:colOff>44194</xdr:colOff>
      <xdr:row>14</xdr:row>
      <xdr:rowOff>95250</xdr:rowOff>
    </xdr:to>
    <xdr:pic>
      <xdr:nvPicPr>
        <xdr:cNvPr id="4" name="Imagen 3" descr="http://ncalculators.com/images/formulas/binomial-distribution-formul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1771650"/>
          <a:ext cx="3368419" cy="8001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1085852</xdr:colOff>
      <xdr:row>28</xdr:row>
      <xdr:rowOff>85725</xdr:rowOff>
    </xdr:from>
    <xdr:to>
      <xdr:col>6</xdr:col>
      <xdr:colOff>606137</xdr:colOff>
      <xdr:row>42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43295</xdr:colOff>
      <xdr:row>44</xdr:row>
      <xdr:rowOff>52387</xdr:rowOff>
    </xdr:from>
    <xdr:to>
      <xdr:col>8</xdr:col>
      <xdr:colOff>276225</xdr:colOff>
      <xdr:row>55</xdr:row>
      <xdr:rowOff>155864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34636</xdr:colOff>
      <xdr:row>56</xdr:row>
      <xdr:rowOff>48058</xdr:rowOff>
    </xdr:from>
    <xdr:to>
      <xdr:col>8</xdr:col>
      <xdr:colOff>303068</xdr:colOff>
      <xdr:row>67</xdr:row>
      <xdr:rowOff>25977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86590</xdr:colOff>
      <xdr:row>67</xdr:row>
      <xdr:rowOff>61480</xdr:rowOff>
    </xdr:from>
    <xdr:to>
      <xdr:col>8</xdr:col>
      <xdr:colOff>303068</xdr:colOff>
      <xdr:row>78</xdr:row>
      <xdr:rowOff>121227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</xdr:row>
      <xdr:rowOff>101560</xdr:rowOff>
    </xdr:from>
    <xdr:to>
      <xdr:col>3</xdr:col>
      <xdr:colOff>333375</xdr:colOff>
      <xdr:row>5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739" t="54825" r="34326" b="20042"/>
        <a:stretch/>
      </xdr:blipFill>
      <xdr:spPr>
        <a:xfrm>
          <a:off x="238125" y="482560"/>
          <a:ext cx="2438400" cy="650915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95250</xdr:rowOff>
    </xdr:from>
    <xdr:to>
      <xdr:col>7</xdr:col>
      <xdr:colOff>628650</xdr:colOff>
      <xdr:row>23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619126</xdr:colOff>
      <xdr:row>38</xdr:row>
      <xdr:rowOff>85725</xdr:rowOff>
    </xdr:from>
    <xdr:to>
      <xdr:col>11</xdr:col>
      <xdr:colOff>38100</xdr:colOff>
      <xdr:row>50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78</xdr:row>
      <xdr:rowOff>38099</xdr:rowOff>
    </xdr:from>
    <xdr:to>
      <xdr:col>7</xdr:col>
      <xdr:colOff>752475</xdr:colOff>
      <xdr:row>85</xdr:row>
      <xdr:rowOff>180974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664" t="43886" r="40183" b="35930"/>
        <a:stretch/>
      </xdr:blipFill>
      <xdr:spPr>
        <a:xfrm>
          <a:off x="57150" y="14935199"/>
          <a:ext cx="6524625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57</xdr:row>
      <xdr:rowOff>66675</xdr:rowOff>
    </xdr:from>
    <xdr:to>
      <xdr:col>8</xdr:col>
      <xdr:colOff>142875</xdr:colOff>
      <xdr:row>63</xdr:row>
      <xdr:rowOff>76200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664" t="17190" r="40183" b="67053"/>
        <a:stretch/>
      </xdr:blipFill>
      <xdr:spPr>
        <a:xfrm>
          <a:off x="209550" y="10963275"/>
          <a:ext cx="6524625" cy="115252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67</xdr:row>
      <xdr:rowOff>123825</xdr:rowOff>
    </xdr:from>
    <xdr:to>
      <xdr:col>8</xdr:col>
      <xdr:colOff>85725</xdr:colOff>
      <xdr:row>72</xdr:row>
      <xdr:rowOff>1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664" t="32947" r="40183" b="55723"/>
        <a:stretch/>
      </xdr:blipFill>
      <xdr:spPr>
        <a:xfrm>
          <a:off x="152400" y="12925425"/>
          <a:ext cx="6524625" cy="828676"/>
        </a:xfrm>
        <a:prstGeom prst="rect">
          <a:avLst/>
        </a:prstGeom>
      </xdr:spPr>
    </xdr:pic>
    <xdr:clientData/>
  </xdr:twoCellAnchor>
  <xdr:twoCellAnchor>
    <xdr:from>
      <xdr:col>11</xdr:col>
      <xdr:colOff>323849</xdr:colOff>
      <xdr:row>18</xdr:row>
      <xdr:rowOff>119062</xdr:rowOff>
    </xdr:from>
    <xdr:to>
      <xdr:col>17</xdr:col>
      <xdr:colOff>752474</xdr:colOff>
      <xdr:row>34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51903</xdr:rowOff>
    </xdr:from>
    <xdr:to>
      <xdr:col>6</xdr:col>
      <xdr:colOff>57150</xdr:colOff>
      <xdr:row>7</xdr:row>
      <xdr:rowOff>169871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305" t="27737" r="37621" b="57808"/>
        <a:stretch/>
      </xdr:blipFill>
      <xdr:spPr>
        <a:xfrm>
          <a:off x="47625" y="432903"/>
          <a:ext cx="5410200" cy="1070468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371474</xdr:colOff>
      <xdr:row>0</xdr:row>
      <xdr:rowOff>133349</xdr:rowOff>
    </xdr:from>
    <xdr:to>
      <xdr:col>14</xdr:col>
      <xdr:colOff>230416</xdr:colOff>
      <xdr:row>9</xdr:row>
      <xdr:rowOff>180974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80" t="26565" r="40037" b="29028"/>
        <a:stretch/>
      </xdr:blipFill>
      <xdr:spPr>
        <a:xfrm>
          <a:off x="8058149" y="133349"/>
          <a:ext cx="3668942" cy="1762125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466725</xdr:colOff>
      <xdr:row>10</xdr:row>
      <xdr:rowOff>177869</xdr:rowOff>
    </xdr:from>
    <xdr:to>
      <xdr:col>16</xdr:col>
      <xdr:colOff>571500</xdr:colOff>
      <xdr:row>20</xdr:row>
      <xdr:rowOff>152400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977" t="26957" r="31251" b="33845"/>
        <a:stretch/>
      </xdr:blipFill>
      <xdr:spPr>
        <a:xfrm>
          <a:off x="8153400" y="2082869"/>
          <a:ext cx="5438775" cy="1879531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752474</xdr:colOff>
      <xdr:row>11</xdr:row>
      <xdr:rowOff>180974</xdr:rowOff>
    </xdr:from>
    <xdr:to>
      <xdr:col>1</xdr:col>
      <xdr:colOff>1219200</xdr:colOff>
      <xdr:row>15</xdr:row>
      <xdr:rowOff>177927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3378" t="47659" r="57610" b="44647"/>
        <a:stretch/>
      </xdr:blipFill>
      <xdr:spPr>
        <a:xfrm>
          <a:off x="752474" y="2276474"/>
          <a:ext cx="1581151" cy="758953"/>
        </a:xfrm>
        <a:prstGeom prst="rect">
          <a:avLst/>
        </a:prstGeom>
      </xdr:spPr>
    </xdr:pic>
    <xdr:clientData/>
  </xdr:twoCellAnchor>
  <xdr:twoCellAnchor>
    <xdr:from>
      <xdr:col>10</xdr:col>
      <xdr:colOff>66675</xdr:colOff>
      <xdr:row>21</xdr:row>
      <xdr:rowOff>161924</xdr:rowOff>
    </xdr:from>
    <xdr:to>
      <xdr:col>15</xdr:col>
      <xdr:colOff>314325</xdr:colOff>
      <xdr:row>33</xdr:row>
      <xdr:rowOff>19049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200024</xdr:colOff>
      <xdr:row>11</xdr:row>
      <xdr:rowOff>114300</xdr:rowOff>
    </xdr:from>
    <xdr:to>
      <xdr:col>9</xdr:col>
      <xdr:colOff>333375</xdr:colOff>
      <xdr:row>38</xdr:row>
      <xdr:rowOff>34667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8849" t="17020" r="40429" b="12811"/>
        <a:stretch/>
      </xdr:blipFill>
      <xdr:spPr>
        <a:xfrm>
          <a:off x="4076699" y="2209800"/>
          <a:ext cx="3943351" cy="506386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1</xdr:col>
      <xdr:colOff>0</xdr:colOff>
      <xdr:row>40</xdr:row>
      <xdr:rowOff>0</xdr:rowOff>
    </xdr:from>
    <xdr:ext cx="6219826" cy="1200151"/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5113" t="27737" r="27078" b="55854"/>
        <a:stretch/>
      </xdr:blipFill>
      <xdr:spPr>
        <a:xfrm>
          <a:off x="762000" y="190500"/>
          <a:ext cx="6219826" cy="120015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6038851" cy="1976351"/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5040" t="43495" r="26638" b="28376"/>
        <a:stretch/>
      </xdr:blipFill>
      <xdr:spPr>
        <a:xfrm>
          <a:off x="762000" y="4000500"/>
          <a:ext cx="6038851" cy="197635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6191250" cy="1104900"/>
    <xdr:pic>
      <xdr:nvPicPr>
        <xdr:cNvPr id="11" name="Imagen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5918" t="59512" r="26493" b="25382"/>
        <a:stretch/>
      </xdr:blipFill>
      <xdr:spPr>
        <a:xfrm>
          <a:off x="762000" y="8763000"/>
          <a:ext cx="6191250" cy="11049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F5" sqref="F5"/>
    </sheetView>
  </sheetViews>
  <sheetFormatPr baseColWidth="10" defaultRowHeight="15" x14ac:dyDescent="0.25"/>
  <cols>
    <col min="1" max="1" width="11.85546875" style="3" bestFit="1" customWidth="1"/>
    <col min="2" max="5" width="11.42578125" style="5"/>
    <col min="6" max="11" width="11.42578125" style="4"/>
    <col min="12" max="12" width="24.5703125" style="4" customWidth="1"/>
  </cols>
  <sheetData>
    <row r="1" spans="1:12" s="1" customFormat="1" x14ac:dyDescent="0.25">
      <c r="A1" s="31" t="s">
        <v>3</v>
      </c>
      <c r="B1" s="62" t="s">
        <v>2</v>
      </c>
      <c r="C1" s="62"/>
      <c r="D1" s="62"/>
      <c r="E1" s="62"/>
      <c r="F1" s="61" t="s">
        <v>4</v>
      </c>
      <c r="G1" s="61"/>
      <c r="H1" s="61"/>
      <c r="I1" s="61"/>
      <c r="J1" s="61"/>
      <c r="K1" s="61"/>
      <c r="L1" s="61"/>
    </row>
    <row r="2" spans="1:12" s="7" customForma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3">
        <f>_xlfn.NORM.S.DIST(1.96,TRUE)</f>
        <v>0.97500210485177952</v>
      </c>
      <c r="B3" s="5" t="s">
        <v>1</v>
      </c>
      <c r="F3" s="4" t="s">
        <v>5</v>
      </c>
    </row>
    <row r="4" spans="1:12" x14ac:dyDescent="0.25">
      <c r="A4" s="3">
        <f>NORMSINV(A3)</f>
        <v>1.9599999999999989</v>
      </c>
      <c r="B4" s="5" t="s">
        <v>6</v>
      </c>
      <c r="F4" s="4" t="s">
        <v>165</v>
      </c>
    </row>
    <row r="12" spans="1:12" s="1" customFormat="1" x14ac:dyDescent="0.25">
      <c r="A12" s="6" t="s">
        <v>16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3">
        <f>_xlfn.T.DIST(1.7247182,20,TRUE)</f>
        <v>0.94999999605676921</v>
      </c>
      <c r="B13" s="5" t="s">
        <v>7</v>
      </c>
      <c r="F13" s="4" t="s">
        <v>10</v>
      </c>
    </row>
    <row r="14" spans="1:12" x14ac:dyDescent="0.25">
      <c r="A14" s="3">
        <f>_xlfn.T.DIST.RT(1.7247182, 20)</f>
        <v>5.0000003943230814E-2</v>
      </c>
      <c r="B14" s="5" t="s">
        <v>8</v>
      </c>
      <c r="F14" s="4" t="s">
        <v>9</v>
      </c>
    </row>
    <row r="15" spans="1:12" x14ac:dyDescent="0.25">
      <c r="A15" s="3">
        <f>TINV(A14,20)</f>
        <v>2.0859634077296039</v>
      </c>
      <c r="B15" s="5" t="s">
        <v>11</v>
      </c>
      <c r="F15" s="4" t="s">
        <v>12</v>
      </c>
    </row>
    <row r="16" spans="1:12" x14ac:dyDescent="0.25">
      <c r="A16" s="3">
        <f>_xlfn.T.INV(A13,20)</f>
        <v>1.7247182000000001</v>
      </c>
      <c r="B16" s="5" t="s">
        <v>13</v>
      </c>
      <c r="F16" s="4" t="s">
        <v>14</v>
      </c>
    </row>
    <row r="17" spans="1:12" x14ac:dyDescent="0.25">
      <c r="A17" s="3">
        <f>_xlfn.T.INV.2T(A14,20)</f>
        <v>2.0859634077296039</v>
      </c>
      <c r="B17" s="5" t="s">
        <v>15</v>
      </c>
      <c r="F17" s="4" t="s">
        <v>12</v>
      </c>
    </row>
    <row r="19" spans="1:12" x14ac:dyDescent="0.25">
      <c r="A19" s="6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3">
        <f>_xlfn.CHISQ.DIST(31.41,20,TRUE)</f>
        <v>0.94999476079768486</v>
      </c>
      <c r="B20" s="5" t="s">
        <v>18</v>
      </c>
      <c r="F20" s="4" t="s">
        <v>19</v>
      </c>
    </row>
    <row r="21" spans="1:12" x14ac:dyDescent="0.25">
      <c r="A21" s="3">
        <f>_xlfn.CHISQ.DIST.RT(31.41,20)</f>
        <v>5.0005239202315171E-2</v>
      </c>
      <c r="B21" s="5" t="s">
        <v>20</v>
      </c>
      <c r="F21" s="4" t="s">
        <v>21</v>
      </c>
    </row>
    <row r="22" spans="1:12" x14ac:dyDescent="0.25">
      <c r="A22" s="3">
        <f>_xlfn.CHISQ.INV(A20,20)</f>
        <v>31.410000000000004</v>
      </c>
      <c r="B22" s="5" t="s">
        <v>22</v>
      </c>
      <c r="F22" s="4" t="s">
        <v>23</v>
      </c>
    </row>
    <row r="23" spans="1:12" x14ac:dyDescent="0.25">
      <c r="A23" s="3">
        <f>_xlfn.CHISQ.INV.RT(A21,20)</f>
        <v>31.41</v>
      </c>
      <c r="B23" s="5" t="s">
        <v>24</v>
      </c>
      <c r="F23" s="4" t="s">
        <v>25</v>
      </c>
    </row>
    <row r="25" spans="1:12" x14ac:dyDescent="0.25">
      <c r="A25" s="6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3">
        <f>_xlfn.F.DIST.RT(8.79,10,3)</f>
        <v>4.9965045001604182E-2</v>
      </c>
      <c r="B26" s="5" t="s">
        <v>26</v>
      </c>
      <c r="F26" s="4" t="s">
        <v>27</v>
      </c>
    </row>
    <row r="27" spans="1:12" x14ac:dyDescent="0.25">
      <c r="A27" s="3">
        <f>_xlfn.F.DIST(8.79,10,3,TRUE)</f>
        <v>0.95003495499839574</v>
      </c>
      <c r="B27" s="5" t="s">
        <v>30</v>
      </c>
      <c r="F27" s="4" t="s">
        <v>31</v>
      </c>
    </row>
    <row r="28" spans="1:12" x14ac:dyDescent="0.25">
      <c r="A28" s="3">
        <f>SUM(A26:A27)</f>
        <v>0.99999999999999989</v>
      </c>
      <c r="B28" s="5" t="s">
        <v>29</v>
      </c>
    </row>
    <row r="36" spans="1:12" x14ac:dyDescent="0.25">
      <c r="A36" s="6" t="s">
        <v>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3">
        <f>_xlfn.BINOM.DIST(2,10,0.5,FALSE)</f>
        <v>4.3945312499999972E-2</v>
      </c>
      <c r="B37" s="5" t="s">
        <v>46</v>
      </c>
      <c r="F37" s="4" t="s">
        <v>47</v>
      </c>
    </row>
    <row r="38" spans="1:12" x14ac:dyDescent="0.25">
      <c r="A38" s="3">
        <f>_xlfn.BINOM.DIST(2,10,0.5,TRUE)</f>
        <v>5.46875E-2</v>
      </c>
      <c r="B38" s="5" t="s">
        <v>48</v>
      </c>
      <c r="F38" s="4" t="s">
        <v>51</v>
      </c>
    </row>
    <row r="39" spans="1:12" x14ac:dyDescent="0.25">
      <c r="A39" s="3">
        <f>_xlfn.BINOM.DIST(1,10,0.5,TRUE)</f>
        <v>1.0742187500000003E-2</v>
      </c>
      <c r="B39" s="5" t="s">
        <v>49</v>
      </c>
      <c r="F39" s="4" t="s">
        <v>52</v>
      </c>
    </row>
    <row r="40" spans="1:12" x14ac:dyDescent="0.25">
      <c r="A40" s="3">
        <f>A38-A39</f>
        <v>4.39453125E-2</v>
      </c>
      <c r="B40" s="5" t="s">
        <v>50</v>
      </c>
    </row>
    <row r="48" spans="1:12" x14ac:dyDescent="0.25">
      <c r="A48" s="38" t="s">
        <v>94</v>
      </c>
      <c r="B48" s="36"/>
      <c r="C48" s="36"/>
      <c r="D48" s="36"/>
      <c r="E48" s="36"/>
      <c r="F48" s="37"/>
      <c r="G48" s="37"/>
      <c r="H48" s="37"/>
      <c r="I48" s="37"/>
      <c r="J48" s="37"/>
      <c r="K48" s="37"/>
      <c r="L48" s="37"/>
    </row>
    <row r="49" spans="1:6" x14ac:dyDescent="0.25">
      <c r="A49" s="3">
        <f>_xlfn.POISSON.DIST(3,2.75,FALSE)</f>
        <v>0.22158328975554115</v>
      </c>
      <c r="B49" s="5" t="s">
        <v>99</v>
      </c>
      <c r="F49" s="4" t="s">
        <v>100</v>
      </c>
    </row>
    <row r="50" spans="1:6" x14ac:dyDescent="0.25">
      <c r="F50" s="4" t="s">
        <v>101</v>
      </c>
    </row>
  </sheetData>
  <mergeCells count="2">
    <mergeCell ref="F1:L1"/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A15" zoomScale="110" zoomScaleNormal="110" workbookViewId="0">
      <selection activeCell="I28" sqref="I28"/>
    </sheetView>
  </sheetViews>
  <sheetFormatPr baseColWidth="10" defaultRowHeight="15" x14ac:dyDescent="0.25"/>
  <cols>
    <col min="1" max="1" width="24.85546875" style="11" bestFit="1" customWidth="1"/>
    <col min="2" max="2" width="12" style="11" bestFit="1" customWidth="1"/>
    <col min="3" max="3" width="17.85546875" style="11" bestFit="1" customWidth="1"/>
    <col min="4" max="4" width="20.7109375" style="11" bestFit="1" customWidth="1"/>
    <col min="10" max="10" width="11.85546875" bestFit="1" customWidth="1"/>
    <col min="11" max="11" width="12" bestFit="1" customWidth="1"/>
  </cols>
  <sheetData>
    <row r="1" spans="1:10" x14ac:dyDescent="0.25">
      <c r="A1" s="19" t="s">
        <v>32</v>
      </c>
      <c r="B1" s="20" t="s">
        <v>33</v>
      </c>
      <c r="C1" s="20" t="s">
        <v>34</v>
      </c>
      <c r="D1" s="26" t="s">
        <v>35</v>
      </c>
      <c r="E1" s="27"/>
      <c r="F1" s="14"/>
      <c r="G1" s="14"/>
      <c r="H1" s="14"/>
      <c r="I1" s="14"/>
      <c r="J1" s="15"/>
    </row>
    <row r="2" spans="1:10" x14ac:dyDescent="0.25">
      <c r="A2" s="21">
        <v>0</v>
      </c>
      <c r="B2" s="8">
        <v>1425</v>
      </c>
      <c r="C2" s="10">
        <f>B2/B$14</f>
        <v>0.34050179211469533</v>
      </c>
      <c r="D2" s="10">
        <f>SUM(C$2:C2)</f>
        <v>0.34050179211469533</v>
      </c>
      <c r="E2" s="27"/>
      <c r="F2" s="64" t="s">
        <v>36</v>
      </c>
      <c r="G2" s="64"/>
      <c r="H2" s="64"/>
      <c r="I2" s="9">
        <f>D4-D2</f>
        <v>0.51230585424133812</v>
      </c>
      <c r="J2" s="16"/>
    </row>
    <row r="3" spans="1:10" x14ac:dyDescent="0.25">
      <c r="A3" s="21">
        <v>1</v>
      </c>
      <c r="B3" s="8">
        <v>1351</v>
      </c>
      <c r="C3" s="10">
        <f t="shared" ref="C3:C13" si="0">B3/B$14</f>
        <v>0.32281959378733571</v>
      </c>
      <c r="D3" s="10">
        <f>SUM(C$2:C3)</f>
        <v>0.66332138590203105</v>
      </c>
      <c r="E3" s="27"/>
      <c r="F3" s="63" t="s">
        <v>37</v>
      </c>
      <c r="G3" s="63"/>
      <c r="H3" s="63"/>
      <c r="I3" s="9">
        <f>D4</f>
        <v>0.85280764635603346</v>
      </c>
      <c r="J3" s="16"/>
    </row>
    <row r="4" spans="1:10" x14ac:dyDescent="0.25">
      <c r="A4" s="21">
        <v>2</v>
      </c>
      <c r="B4" s="8">
        <v>793</v>
      </c>
      <c r="C4" s="10">
        <f t="shared" si="0"/>
        <v>0.18948626045400238</v>
      </c>
      <c r="D4" s="10">
        <f>SUM(C$2:C4)</f>
        <v>0.85280764635603346</v>
      </c>
      <c r="E4" s="27"/>
      <c r="F4" s="63" t="s">
        <v>38</v>
      </c>
      <c r="G4" s="63"/>
      <c r="H4" s="63"/>
      <c r="I4" s="9">
        <f>D3</f>
        <v>0.66332138590203105</v>
      </c>
      <c r="J4" s="16"/>
    </row>
    <row r="5" spans="1:10" x14ac:dyDescent="0.25">
      <c r="A5" s="21">
        <v>3</v>
      </c>
      <c r="B5" s="8">
        <v>348</v>
      </c>
      <c r="C5" s="10">
        <f t="shared" si="0"/>
        <v>8.315412186379928E-2</v>
      </c>
      <c r="D5" s="10">
        <f>SUM(C$2:C5)</f>
        <v>0.93596176821983268</v>
      </c>
      <c r="E5" s="27"/>
      <c r="F5" s="63" t="s">
        <v>39</v>
      </c>
      <c r="G5" s="63"/>
      <c r="H5" s="63"/>
      <c r="I5" s="9">
        <f>D13-D6</f>
        <v>2.6762246117084887E-2</v>
      </c>
      <c r="J5" s="16"/>
    </row>
    <row r="6" spans="1:10" x14ac:dyDescent="0.25">
      <c r="A6" s="21">
        <v>4</v>
      </c>
      <c r="B6" s="8">
        <v>156</v>
      </c>
      <c r="C6" s="10">
        <f t="shared" si="0"/>
        <v>3.7275985663082441E-2</v>
      </c>
      <c r="D6" s="10">
        <f>SUM(C$2:C6)</f>
        <v>0.97323775388291511</v>
      </c>
      <c r="E6" s="27"/>
      <c r="F6" s="63" t="s">
        <v>40</v>
      </c>
      <c r="G6" s="63"/>
      <c r="H6" s="63"/>
      <c r="I6" s="9">
        <f>D7-D4</f>
        <v>0.1342891278375149</v>
      </c>
      <c r="J6" s="16"/>
    </row>
    <row r="7" spans="1:10" ht="15.75" thickBot="1" x14ac:dyDescent="0.3">
      <c r="A7" s="21">
        <v>5</v>
      </c>
      <c r="B7" s="8">
        <v>58</v>
      </c>
      <c r="C7" s="10">
        <f t="shared" si="0"/>
        <v>1.3859020310633213E-2</v>
      </c>
      <c r="D7" s="10">
        <f>SUM(C$2:C7)</f>
        <v>0.98709677419354835</v>
      </c>
      <c r="E7" s="27"/>
      <c r="F7" s="17"/>
      <c r="G7" s="17"/>
      <c r="H7" s="17"/>
      <c r="I7" s="17"/>
      <c r="J7" s="18"/>
    </row>
    <row r="8" spans="1:10" x14ac:dyDescent="0.25">
      <c r="A8" s="21">
        <v>6</v>
      </c>
      <c r="B8" s="8">
        <v>28</v>
      </c>
      <c r="C8" s="10">
        <f t="shared" si="0"/>
        <v>6.690561529271207E-3</v>
      </c>
      <c r="D8" s="10">
        <f>SUM(C$2:C8)</f>
        <v>0.99378733572281952</v>
      </c>
      <c r="E8" s="16"/>
      <c r="F8" s="1" t="s">
        <v>41</v>
      </c>
    </row>
    <row r="9" spans="1:10" x14ac:dyDescent="0.25">
      <c r="A9" s="21">
        <v>7</v>
      </c>
      <c r="B9" s="8">
        <v>15</v>
      </c>
      <c r="C9" s="10">
        <f t="shared" si="0"/>
        <v>3.5842293906810036E-3</v>
      </c>
      <c r="D9" s="10">
        <f>SUM(C$2:C9)</f>
        <v>0.99737156511350056</v>
      </c>
      <c r="E9" s="16"/>
      <c r="F9" t="s">
        <v>42</v>
      </c>
    </row>
    <row r="10" spans="1:10" x14ac:dyDescent="0.25">
      <c r="A10" s="21">
        <v>8</v>
      </c>
      <c r="B10" s="8">
        <v>6</v>
      </c>
      <c r="C10" s="10">
        <f t="shared" si="0"/>
        <v>1.4336917562724014E-3</v>
      </c>
      <c r="D10" s="10">
        <f>SUM(C$2:C10)</f>
        <v>0.99880525686977295</v>
      </c>
      <c r="E10" s="16"/>
      <c r="F10" t="s">
        <v>45</v>
      </c>
    </row>
    <row r="11" spans="1:10" x14ac:dyDescent="0.25">
      <c r="A11" s="21">
        <v>9</v>
      </c>
      <c r="B11" s="8">
        <v>3</v>
      </c>
      <c r="C11" s="10">
        <f t="shared" si="0"/>
        <v>7.1684587813620072E-4</v>
      </c>
      <c r="D11" s="10">
        <f>SUM(C$2:C11)</f>
        <v>0.9995221027479092</v>
      </c>
      <c r="E11" s="16"/>
      <c r="F11" t="s">
        <v>43</v>
      </c>
    </row>
    <row r="12" spans="1:10" x14ac:dyDescent="0.25">
      <c r="A12" s="21">
        <v>10</v>
      </c>
      <c r="B12" s="8">
        <v>1</v>
      </c>
      <c r="C12" s="10">
        <f t="shared" si="0"/>
        <v>2.3894862604540023E-4</v>
      </c>
      <c r="D12" s="10">
        <f>SUM(C$2:C12)</f>
        <v>0.99976105137395466</v>
      </c>
      <c r="E12" s="16"/>
      <c r="F12" t="s">
        <v>44</v>
      </c>
    </row>
    <row r="13" spans="1:10" x14ac:dyDescent="0.25">
      <c r="A13" s="21">
        <v>12</v>
      </c>
      <c r="B13" s="8">
        <v>1</v>
      </c>
      <c r="C13" s="10">
        <f t="shared" si="0"/>
        <v>2.3894862604540023E-4</v>
      </c>
      <c r="D13" s="10">
        <f>SUM(C$2:C13)</f>
        <v>1</v>
      </c>
      <c r="E13" s="16"/>
    </row>
    <row r="14" spans="1:10" x14ac:dyDescent="0.25">
      <c r="A14" s="22"/>
      <c r="B14" s="13">
        <f>SUM(B2:B13)</f>
        <v>4185</v>
      </c>
      <c r="C14" s="13">
        <f>SUM(C2:C13)</f>
        <v>1</v>
      </c>
      <c r="D14" s="23"/>
      <c r="E14" s="16"/>
    </row>
    <row r="15" spans="1:10" ht="15.75" thickBot="1" x14ac:dyDescent="0.3">
      <c r="A15" s="24"/>
      <c r="B15" s="25"/>
      <c r="C15" s="25"/>
      <c r="D15" s="25"/>
      <c r="E15" s="18"/>
    </row>
    <row r="16" spans="1:10" x14ac:dyDescent="0.25">
      <c r="F16" t="s">
        <v>54</v>
      </c>
    </row>
    <row r="17" spans="1:18" x14ac:dyDescent="0.25">
      <c r="F17" t="s">
        <v>55</v>
      </c>
    </row>
    <row r="18" spans="1:18" ht="15.75" thickBot="1" x14ac:dyDescent="0.3">
      <c r="A18"/>
      <c r="F18" s="12" t="s">
        <v>56</v>
      </c>
      <c r="G18" s="12">
        <f>_xlfn.BINOM.DIST(4,10,0.3,FALSE)</f>
        <v>0.20012094900000005</v>
      </c>
    </row>
    <row r="19" spans="1:18" x14ac:dyDescent="0.25">
      <c r="F19" s="12" t="s">
        <v>56</v>
      </c>
      <c r="G19" s="12">
        <f>0.3^4*0.7^6*COMBIN(10,4)</f>
        <v>0.20012094899999988</v>
      </c>
      <c r="K19" s="50" t="s">
        <v>147</v>
      </c>
      <c r="L19" s="51"/>
      <c r="M19" s="51"/>
      <c r="N19" s="51"/>
      <c r="O19" s="51"/>
      <c r="P19" s="51"/>
      <c r="Q19" s="51"/>
      <c r="R19" s="52"/>
    </row>
    <row r="20" spans="1:18" x14ac:dyDescent="0.25">
      <c r="K20" s="53" t="s">
        <v>152</v>
      </c>
      <c r="L20" s="54"/>
      <c r="M20" s="54"/>
      <c r="N20" s="54"/>
      <c r="O20" s="54"/>
      <c r="P20" s="54"/>
      <c r="Q20" s="54"/>
      <c r="R20" s="55"/>
    </row>
    <row r="21" spans="1:18" x14ac:dyDescent="0.25">
      <c r="K21" s="53" t="s">
        <v>148</v>
      </c>
      <c r="L21" s="54"/>
      <c r="M21" s="54"/>
      <c r="N21" s="54"/>
      <c r="O21" s="54"/>
      <c r="P21" s="54"/>
      <c r="Q21" s="54"/>
      <c r="R21" s="55"/>
    </row>
    <row r="22" spans="1:18" x14ac:dyDescent="0.25">
      <c r="A22" s="28" t="s">
        <v>57</v>
      </c>
      <c r="F22" t="s">
        <v>65</v>
      </c>
      <c r="G22">
        <v>3</v>
      </c>
      <c r="H22">
        <v>2</v>
      </c>
      <c r="I22">
        <v>1</v>
      </c>
      <c r="J22">
        <v>0</v>
      </c>
      <c r="K22" s="53"/>
      <c r="L22" s="54"/>
      <c r="M22" s="54"/>
      <c r="N22" s="54"/>
      <c r="O22" s="54"/>
      <c r="P22" s="54"/>
      <c r="Q22" s="54"/>
      <c r="R22" s="55"/>
    </row>
    <row r="23" spans="1:18" x14ac:dyDescent="0.25">
      <c r="A23" s="28" t="s">
        <v>58</v>
      </c>
      <c r="E23">
        <f>_xlfn.BINOM.DIST(3,3,0.1,FALSE)</f>
        <v>1.0000000000000002E-3</v>
      </c>
      <c r="F23" t="s">
        <v>60</v>
      </c>
      <c r="G23" s="12">
        <f>0.1^3*0.9^0*COMBIN(3,3)</f>
        <v>1.0000000000000002E-3</v>
      </c>
      <c r="H23" s="12">
        <f>0.1^2*0.9^1*COMBIN(3,2)</f>
        <v>2.700000000000001E-2</v>
      </c>
      <c r="I23" s="12">
        <f>0.1^1*0.9^2*COMBIN(3,1)</f>
        <v>0.24300000000000005</v>
      </c>
      <c r="J23" s="12">
        <f>0.1^0*0.9^3*COMBIN(3,0)</f>
        <v>0.72900000000000009</v>
      </c>
      <c r="K23" s="53"/>
      <c r="L23" s="54" t="s">
        <v>149</v>
      </c>
      <c r="M23" s="54"/>
      <c r="N23" s="54"/>
      <c r="O23" s="54"/>
      <c r="P23" s="54"/>
      <c r="Q23" s="54"/>
      <c r="R23" s="55"/>
    </row>
    <row r="24" spans="1:18" x14ac:dyDescent="0.25">
      <c r="A24" s="28" t="s">
        <v>59</v>
      </c>
      <c r="E24">
        <f>_xlfn.BINOM.DIST(1,3,0.1,TRUE)</f>
        <v>0.97199999999999998</v>
      </c>
      <c r="G24">
        <f>I23+J23</f>
        <v>0.9720000000000002</v>
      </c>
      <c r="K24" s="53"/>
      <c r="L24" s="54"/>
      <c r="M24" s="54"/>
      <c r="N24" s="54"/>
      <c r="O24" s="54"/>
      <c r="P24" s="54"/>
      <c r="Q24" s="54"/>
      <c r="R24" s="55"/>
    </row>
    <row r="25" spans="1:18" x14ac:dyDescent="0.25">
      <c r="A25" s="28" t="s">
        <v>64</v>
      </c>
      <c r="E25">
        <f>_xlfn.BINOM.DIST(0,3,0.1,FALSE)+_xlfn.BINOM.DIST(1,3,0.1,FALSE)</f>
        <v>0.97199999999999998</v>
      </c>
      <c r="G25">
        <f>J23+I23</f>
        <v>0.9720000000000002</v>
      </c>
      <c r="K25" s="53" t="s">
        <v>150</v>
      </c>
      <c r="L25" s="54"/>
      <c r="M25" s="54"/>
      <c r="N25" s="54"/>
      <c r="O25" s="54"/>
      <c r="P25" s="54"/>
      <c r="Q25" s="54"/>
      <c r="R25" s="55"/>
    </row>
    <row r="26" spans="1:18" x14ac:dyDescent="0.25">
      <c r="A26" s="28" t="s">
        <v>61</v>
      </c>
      <c r="E26">
        <f>_xlfn.BINOM.DIST(2,3,0.1,FALSE)</f>
        <v>2.7E-2</v>
      </c>
      <c r="G26">
        <f>H23</f>
        <v>2.700000000000001E-2</v>
      </c>
      <c r="K26" s="53" t="s">
        <v>151</v>
      </c>
      <c r="L26" s="54"/>
      <c r="M26" s="54"/>
      <c r="N26" s="54"/>
      <c r="O26" s="54"/>
      <c r="P26" s="54"/>
      <c r="Q26" s="54"/>
      <c r="R26" s="55"/>
    </row>
    <row r="27" spans="1:18" ht="15.75" thickBot="1" x14ac:dyDescent="0.3">
      <c r="A27" s="28" t="s">
        <v>62</v>
      </c>
      <c r="E27">
        <f>_xlfn.BINOM.DIST(3,3,0.1,TRUE)-_xlfn.BINOM.DIST(0,3,0.1,TRUE)</f>
        <v>0.27100000000000002</v>
      </c>
      <c r="G27" s="29">
        <f>I23+H23+G23</f>
        <v>0.27100000000000007</v>
      </c>
      <c r="K27" s="56"/>
      <c r="L27" s="57"/>
      <c r="M27" s="57"/>
      <c r="N27" s="57"/>
      <c r="O27" s="57"/>
      <c r="P27" s="57"/>
      <c r="Q27" s="57"/>
      <c r="R27" s="58"/>
    </row>
    <row r="28" spans="1:18" x14ac:dyDescent="0.25">
      <c r="A28" s="28" t="s">
        <v>63</v>
      </c>
      <c r="E28">
        <f>_xlfn.BINOM.DIST(0,3,0.1,FALSE)</f>
        <v>0.72899999999999998</v>
      </c>
      <c r="G28">
        <f>J23</f>
        <v>0.72900000000000009</v>
      </c>
    </row>
    <row r="31" spans="1:18" x14ac:dyDescent="0.25">
      <c r="A31" s="11">
        <v>0</v>
      </c>
      <c r="B31" s="28">
        <f>_xlfn.BINOM.DIST(A31,10,0.5,FALSE)</f>
        <v>9.765625E-4</v>
      </c>
    </row>
    <row r="32" spans="1:18" ht="15.75" thickBot="1" x14ac:dyDescent="0.3">
      <c r="A32" s="11">
        <v>1</v>
      </c>
      <c r="B32" s="28">
        <f t="shared" ref="B32:B41" si="1">_xlfn.BINOM.DIST(A32,10,0.5,FALSE)</f>
        <v>9.7656250000000017E-3</v>
      </c>
    </row>
    <row r="33" spans="1:13" x14ac:dyDescent="0.25">
      <c r="A33" s="11">
        <v>2</v>
      </c>
      <c r="B33" s="28">
        <f t="shared" si="1"/>
        <v>4.3945312499999972E-2</v>
      </c>
      <c r="J33" s="32" t="s">
        <v>66</v>
      </c>
      <c r="K33" s="14"/>
      <c r="L33" s="14"/>
      <c r="M33" s="15"/>
    </row>
    <row r="34" spans="1:13" x14ac:dyDescent="0.25">
      <c r="A34" s="11">
        <v>3</v>
      </c>
      <c r="B34" s="28">
        <f t="shared" si="1"/>
        <v>0.11718750000000003</v>
      </c>
      <c r="J34" s="33" t="s">
        <v>67</v>
      </c>
      <c r="K34" s="27"/>
      <c r="L34" s="27"/>
      <c r="M34" s="16"/>
    </row>
    <row r="35" spans="1:13" x14ac:dyDescent="0.25">
      <c r="A35" s="11">
        <v>4</v>
      </c>
      <c r="B35" s="28">
        <f t="shared" si="1"/>
        <v>0.20507812500000006</v>
      </c>
      <c r="J35" s="33" t="s">
        <v>68</v>
      </c>
      <c r="K35" s="27"/>
      <c r="L35" s="27"/>
      <c r="M35" s="16"/>
    </row>
    <row r="36" spans="1:13" x14ac:dyDescent="0.25">
      <c r="A36" s="11">
        <v>5</v>
      </c>
      <c r="B36" s="28">
        <f t="shared" si="1"/>
        <v>0.24609375000000008</v>
      </c>
      <c r="J36" s="33"/>
      <c r="K36" s="27"/>
      <c r="L36" s="27"/>
      <c r="M36" s="16"/>
    </row>
    <row r="37" spans="1:13" x14ac:dyDescent="0.25">
      <c r="A37" s="11">
        <v>6</v>
      </c>
      <c r="B37" s="28">
        <f t="shared" si="1"/>
        <v>0.20507812500000006</v>
      </c>
      <c r="J37" s="33" t="s">
        <v>69</v>
      </c>
      <c r="K37" s="27"/>
      <c r="L37" s="27"/>
      <c r="M37" s="16"/>
    </row>
    <row r="38" spans="1:13" x14ac:dyDescent="0.25">
      <c r="A38" s="11">
        <v>7</v>
      </c>
      <c r="B38" s="28">
        <f t="shared" si="1"/>
        <v>0.11718750000000003</v>
      </c>
      <c r="J38" s="33"/>
      <c r="K38" s="27"/>
      <c r="L38" s="27"/>
      <c r="M38" s="16"/>
    </row>
    <row r="39" spans="1:13" x14ac:dyDescent="0.25">
      <c r="A39" s="11">
        <v>8</v>
      </c>
      <c r="B39" s="28">
        <f t="shared" si="1"/>
        <v>4.3945312499999986E-2</v>
      </c>
      <c r="J39" s="33" t="s">
        <v>70</v>
      </c>
      <c r="K39" s="27"/>
      <c r="L39" s="27"/>
      <c r="M39" s="16"/>
    </row>
    <row r="40" spans="1:13" x14ac:dyDescent="0.25">
      <c r="A40" s="11">
        <v>9</v>
      </c>
      <c r="B40" s="28">
        <f t="shared" si="1"/>
        <v>9.7656250000000017E-3</v>
      </c>
      <c r="J40" s="33"/>
      <c r="K40" s="27"/>
      <c r="L40" s="27"/>
      <c r="M40" s="16"/>
    </row>
    <row r="41" spans="1:13" x14ac:dyDescent="0.25">
      <c r="A41" s="11">
        <v>10</v>
      </c>
      <c r="B41" s="28">
        <f t="shared" si="1"/>
        <v>9.765625E-4</v>
      </c>
      <c r="J41" s="33" t="s">
        <v>71</v>
      </c>
      <c r="K41" s="27">
        <f>10000*0.02</f>
        <v>200</v>
      </c>
      <c r="L41" s="27"/>
      <c r="M41" s="16"/>
    </row>
    <row r="42" spans="1:13" x14ac:dyDescent="0.25">
      <c r="B42" s="11">
        <f>SUM(B31:B41)</f>
        <v>1.0000000000000002</v>
      </c>
      <c r="J42" s="33" t="s">
        <v>72</v>
      </c>
      <c r="K42" s="27">
        <f>10000*0.02*0.98</f>
        <v>196</v>
      </c>
      <c r="L42" s="27"/>
      <c r="M42" s="16"/>
    </row>
    <row r="43" spans="1:13" x14ac:dyDescent="0.25">
      <c r="J43" s="33" t="s">
        <v>73</v>
      </c>
      <c r="K43" s="27">
        <f>SQRT(10000*0.02*0.98)</f>
        <v>14</v>
      </c>
      <c r="L43" s="27"/>
      <c r="M43" s="16"/>
    </row>
    <row r="44" spans="1:13" ht="15.75" thickBot="1" x14ac:dyDescent="0.3">
      <c r="J44" s="34"/>
      <c r="K44" s="17"/>
      <c r="L44" s="17"/>
      <c r="M44" s="18"/>
    </row>
    <row r="45" spans="1:13" x14ac:dyDescent="0.25">
      <c r="A45" s="11">
        <v>0</v>
      </c>
      <c r="B45" s="11">
        <f>_xlfn.BINOM.DIST(A45,61,0.5,FALSE)</f>
        <v>4.3368086899420177E-19</v>
      </c>
      <c r="C45" s="11">
        <f>_xlfn.BINOM.DIST(A45,61,0.25,FALSE)</f>
        <v>2.3918672197118505E-8</v>
      </c>
      <c r="D45" s="11">
        <f>_xlfn.BINOM.DIST(A45,61,0.75,FALSE)</f>
        <v>1.8807909613156598E-37</v>
      </c>
    </row>
    <row r="46" spans="1:13" x14ac:dyDescent="0.25">
      <c r="A46" s="11">
        <v>1</v>
      </c>
      <c r="B46" s="11">
        <f t="shared" ref="B46:B106" si="2">_xlfn.BINOM.DIST(A46,61,0.5,FALSE)</f>
        <v>2.6454533008646253E-17</v>
      </c>
      <c r="C46" s="11">
        <f t="shared" ref="C46:C105" si="3">_xlfn.BINOM.DIST(A46,61,0.25,FALSE)</f>
        <v>4.86346334674743E-7</v>
      </c>
      <c r="D46" s="11">
        <f t="shared" ref="D46:D106" si="4">_xlfn.BINOM.DIST(A46,61,0.75,FALSE)</f>
        <v>3.4418474592076418E-35</v>
      </c>
    </row>
    <row r="47" spans="1:13" x14ac:dyDescent="0.25">
      <c r="A47" s="11">
        <v>2</v>
      </c>
      <c r="B47" s="11">
        <f t="shared" si="2"/>
        <v>7.936359902593851E-16</v>
      </c>
      <c r="C47" s="11">
        <f t="shared" si="3"/>
        <v>4.8634633467474269E-6</v>
      </c>
      <c r="D47" s="11">
        <f t="shared" si="4"/>
        <v>3.097662713286905E-33</v>
      </c>
      <c r="J47">
        <f>CRITBINOM(30,0.5,0.95)</f>
        <v>19</v>
      </c>
      <c r="K47">
        <f>CRITBINOM(30,0.5,0.05)</f>
        <v>11</v>
      </c>
    </row>
    <row r="48" spans="1:13" ht="15.75" thickBot="1" x14ac:dyDescent="0.3">
      <c r="A48" s="11">
        <v>3</v>
      </c>
      <c r="B48" s="11">
        <f t="shared" si="2"/>
        <v>1.5608174475101483E-14</v>
      </c>
      <c r="C48" s="11">
        <f t="shared" si="3"/>
        <v>3.1882704162010918E-5</v>
      </c>
      <c r="D48" s="11">
        <f t="shared" si="4"/>
        <v>1.8276210008392659E-31</v>
      </c>
    </row>
    <row r="49" spans="1:17" x14ac:dyDescent="0.25">
      <c r="A49" s="11">
        <v>4</v>
      </c>
      <c r="B49" s="11">
        <f t="shared" si="2"/>
        <v>2.263185298889699E-13</v>
      </c>
      <c r="C49" s="11">
        <f t="shared" si="3"/>
        <v>1.5409973678305228E-4</v>
      </c>
      <c r="D49" s="11">
        <f t="shared" si="4"/>
        <v>7.9501513536507594E-30</v>
      </c>
      <c r="J49" s="32" t="s">
        <v>74</v>
      </c>
      <c r="K49" s="14"/>
      <c r="L49" s="14"/>
      <c r="M49" s="14"/>
      <c r="N49" s="14"/>
      <c r="O49" s="14"/>
      <c r="P49" s="15"/>
    </row>
    <row r="50" spans="1:17" x14ac:dyDescent="0.25">
      <c r="A50" s="11">
        <v>5</v>
      </c>
      <c r="B50" s="11">
        <f t="shared" si="2"/>
        <v>2.5800312407342477E-12</v>
      </c>
      <c r="C50" s="11">
        <f t="shared" si="3"/>
        <v>5.8557899977559902E-4</v>
      </c>
      <c r="D50" s="11">
        <f t="shared" si="4"/>
        <v>2.7189517629485532E-28</v>
      </c>
      <c r="J50" s="33" t="s">
        <v>75</v>
      </c>
      <c r="K50" s="27"/>
      <c r="L50" s="27"/>
      <c r="M50" s="27"/>
      <c r="N50" s="27"/>
      <c r="O50" s="27"/>
      <c r="P50" s="16"/>
    </row>
    <row r="51" spans="1:17" x14ac:dyDescent="0.25">
      <c r="A51" s="11">
        <v>6</v>
      </c>
      <c r="B51" s="11">
        <f t="shared" si="2"/>
        <v>2.4080291580186348E-11</v>
      </c>
      <c r="C51" s="11">
        <f t="shared" si="3"/>
        <v>1.8218013326351972E-3</v>
      </c>
      <c r="D51" s="11">
        <f t="shared" si="4"/>
        <v>7.6130649362559682E-27</v>
      </c>
      <c r="J51" s="33" t="s">
        <v>76</v>
      </c>
      <c r="K51" s="27"/>
      <c r="L51" s="27"/>
      <c r="M51" s="27"/>
      <c r="N51" s="27"/>
      <c r="O51" s="27"/>
      <c r="P51" s="16"/>
    </row>
    <row r="52" spans="1:17" x14ac:dyDescent="0.25">
      <c r="A52" s="11">
        <v>7</v>
      </c>
      <c r="B52" s="11">
        <f t="shared" si="2"/>
        <v>1.8920229098717827E-10</v>
      </c>
      <c r="C52" s="11">
        <f t="shared" si="3"/>
        <v>4.7713844426159925E-3</v>
      </c>
      <c r="D52" s="11">
        <f t="shared" si="4"/>
        <v>1.7945081635460568E-25</v>
      </c>
      <c r="J52" s="33" t="s">
        <v>77</v>
      </c>
      <c r="K52" s="27"/>
      <c r="L52" s="27"/>
      <c r="M52" s="27"/>
      <c r="N52" s="27"/>
      <c r="O52" s="27"/>
      <c r="P52" s="16"/>
    </row>
    <row r="53" spans="1:17" x14ac:dyDescent="0.25">
      <c r="A53" s="11">
        <v>8</v>
      </c>
      <c r="B53" s="11">
        <f t="shared" si="2"/>
        <v>1.2771154641634561E-9</v>
      </c>
      <c r="C53" s="11">
        <f t="shared" si="3"/>
        <v>1.0735614995885994E-2</v>
      </c>
      <c r="D53" s="11">
        <f t="shared" si="4"/>
        <v>3.6338790311807901E-24</v>
      </c>
      <c r="J53" s="33" t="s">
        <v>78</v>
      </c>
      <c r="K53" s="27"/>
      <c r="L53" s="27"/>
      <c r="M53" s="27"/>
      <c r="N53" s="27"/>
      <c r="O53" s="27"/>
      <c r="P53" s="16"/>
    </row>
    <row r="54" spans="1:17" x14ac:dyDescent="0.25">
      <c r="A54" s="11">
        <v>9</v>
      </c>
      <c r="B54" s="11">
        <f t="shared" si="2"/>
        <v>7.5207910667403675E-9</v>
      </c>
      <c r="C54" s="11">
        <f t="shared" si="3"/>
        <v>2.1073614621553962E-2</v>
      </c>
      <c r="D54" s="11">
        <f t="shared" si="4"/>
        <v>6.4198529550860149E-23</v>
      </c>
      <c r="J54" s="33" t="s">
        <v>79</v>
      </c>
      <c r="K54" s="27"/>
      <c r="L54" s="27"/>
      <c r="M54" s="27"/>
      <c r="N54" s="27"/>
      <c r="O54" s="27"/>
      <c r="P54" s="16"/>
    </row>
    <row r="55" spans="1:17" x14ac:dyDescent="0.25">
      <c r="A55" s="11">
        <v>10</v>
      </c>
      <c r="B55" s="11">
        <f t="shared" si="2"/>
        <v>3.9108113547049567E-8</v>
      </c>
      <c r="C55" s="11">
        <f t="shared" si="3"/>
        <v>3.6527598677360253E-2</v>
      </c>
      <c r="D55" s="11">
        <f t="shared" si="4"/>
        <v>1.0014970609934215E-21</v>
      </c>
      <c r="J55" s="33"/>
      <c r="K55" s="27"/>
      <c r="L55" s="27"/>
      <c r="M55" s="27"/>
      <c r="N55" s="27"/>
      <c r="O55" s="27"/>
      <c r="P55" s="16"/>
    </row>
    <row r="56" spans="1:17" x14ac:dyDescent="0.25">
      <c r="A56" s="11">
        <v>11</v>
      </c>
      <c r="B56" s="11">
        <f t="shared" si="2"/>
        <v>1.8131943553632088E-7</v>
      </c>
      <c r="C56" s="11">
        <f t="shared" si="3"/>
        <v>5.6451743410465806E-2</v>
      </c>
      <c r="D56" s="11">
        <f t="shared" si="4"/>
        <v>1.392991366654479E-20</v>
      </c>
      <c r="J56" s="33" t="s">
        <v>83</v>
      </c>
      <c r="L56" s="27">
        <f>20*0.2</f>
        <v>4</v>
      </c>
      <c r="M56" s="27"/>
      <c r="N56" s="27"/>
      <c r="O56" s="27"/>
      <c r="P56" s="16"/>
    </row>
    <row r="57" spans="1:17" x14ac:dyDescent="0.25">
      <c r="A57" s="11">
        <v>12</v>
      </c>
      <c r="B57" s="11">
        <f t="shared" si="2"/>
        <v>7.5549764806800674E-7</v>
      </c>
      <c r="C57" s="11">
        <f t="shared" si="3"/>
        <v>7.8405199181202506E-2</v>
      </c>
      <c r="D57" s="11">
        <f t="shared" si="4"/>
        <v>1.7412392083181205E-19</v>
      </c>
      <c r="J57" s="33" t="s">
        <v>80</v>
      </c>
      <c r="L57" s="27">
        <f>_xlfn.BINOM.DIST(6,20,0.2,FALSE)</f>
        <v>0.1090997009730503</v>
      </c>
      <c r="M57" s="27"/>
      <c r="N57" s="27"/>
      <c r="O57" s="27"/>
      <c r="P57" s="16"/>
    </row>
    <row r="58" spans="1:17" x14ac:dyDescent="0.25">
      <c r="A58" s="11">
        <v>13</v>
      </c>
      <c r="B58" s="11">
        <f t="shared" si="2"/>
        <v>2.847644981179411E-6</v>
      </c>
      <c r="C58" s="11">
        <f t="shared" si="3"/>
        <v>9.85090964071519E-2</v>
      </c>
      <c r="D58" s="11">
        <f t="shared" si="4"/>
        <v>1.9689397201750737E-18</v>
      </c>
      <c r="J58" s="33" t="s">
        <v>81</v>
      </c>
      <c r="L58">
        <f>_xlfn.BINOM.DIST(20,20, 0.2,TRUE)-_xlfn.BINOM.DIST(5,20,0.2,TRUE)</f>
        <v>0.1957922145404507</v>
      </c>
      <c r="N58" s="27"/>
      <c r="O58" s="27"/>
      <c r="P58" s="16"/>
    </row>
    <row r="59" spans="1:17" x14ac:dyDescent="0.25">
      <c r="A59" s="11">
        <v>14</v>
      </c>
      <c r="B59" s="11">
        <f t="shared" si="2"/>
        <v>9.7633542211866008E-6</v>
      </c>
      <c r="C59" s="11">
        <f t="shared" si="3"/>
        <v>0.11258182446531645</v>
      </c>
      <c r="D59" s="11">
        <f t="shared" si="4"/>
        <v>2.0251951407515345E-17</v>
      </c>
      <c r="J59" s="33" t="s">
        <v>82</v>
      </c>
      <c r="K59" s="27"/>
      <c r="L59">
        <f>_xlfn.BINOM.DIST(8,20, 0.2,TRUE)-_xlfn.BINOM.DIST(5,20,0.2,TRUE)</f>
        <v>0.18581042821972638</v>
      </c>
      <c r="M59" s="27"/>
      <c r="N59" s="27"/>
      <c r="O59" s="27"/>
      <c r="P59" s="16"/>
    </row>
    <row r="60" spans="1:17" ht="15.75" thickBot="1" x14ac:dyDescent="0.3">
      <c r="A60" s="11">
        <v>15</v>
      </c>
      <c r="B60" s="11">
        <f t="shared" si="2"/>
        <v>3.0591843226384536E-5</v>
      </c>
      <c r="C60" s="11">
        <f t="shared" si="3"/>
        <v>0.11758546110821938</v>
      </c>
      <c r="D60" s="11">
        <f t="shared" si="4"/>
        <v>1.9036834323064393E-16</v>
      </c>
      <c r="J60" s="34"/>
      <c r="K60" s="17"/>
      <c r="L60" s="17"/>
      <c r="M60" s="17"/>
      <c r="N60" s="17"/>
      <c r="O60" s="17"/>
      <c r="P60" s="18"/>
    </row>
    <row r="61" spans="1:17" ht="15.75" thickBot="1" x14ac:dyDescent="0.3">
      <c r="A61" s="11">
        <v>16</v>
      </c>
      <c r="B61" s="11">
        <f t="shared" si="2"/>
        <v>8.7951549275855524E-5</v>
      </c>
      <c r="C61" s="11">
        <f t="shared" si="3"/>
        <v>0.11268606689537694</v>
      </c>
      <c r="D61" s="11">
        <f t="shared" si="4"/>
        <v>1.6419269603642824E-15</v>
      </c>
    </row>
    <row r="62" spans="1:17" x14ac:dyDescent="0.25">
      <c r="A62" s="11">
        <v>17</v>
      </c>
      <c r="B62" s="11">
        <f t="shared" si="2"/>
        <v>2.3281292455373548E-4</v>
      </c>
      <c r="C62" s="11">
        <f t="shared" si="3"/>
        <v>9.9428882554744316E-2</v>
      </c>
      <c r="D62" s="11">
        <f t="shared" si="4"/>
        <v>1.3038831744069411E-14</v>
      </c>
      <c r="J62" s="32" t="s">
        <v>84</v>
      </c>
      <c r="K62" s="14"/>
      <c r="L62" s="14"/>
      <c r="M62" s="14"/>
      <c r="N62" s="14"/>
      <c r="O62" s="14"/>
      <c r="P62" s="14"/>
      <c r="Q62" s="15"/>
    </row>
    <row r="63" spans="1:17" x14ac:dyDescent="0.25">
      <c r="A63" s="11">
        <v>18</v>
      </c>
      <c r="B63" s="11">
        <f t="shared" si="2"/>
        <v>5.6909826002024078E-4</v>
      </c>
      <c r="C63" s="11">
        <f t="shared" si="3"/>
        <v>8.1016126526088E-2</v>
      </c>
      <c r="D63" s="11">
        <f t="shared" si="4"/>
        <v>9.5618099456509043E-14</v>
      </c>
      <c r="J63" s="33" t="s">
        <v>85</v>
      </c>
      <c r="K63" s="27"/>
      <c r="L63" s="27"/>
      <c r="M63" s="27"/>
      <c r="N63" s="27"/>
      <c r="O63" s="27"/>
      <c r="P63" s="27"/>
      <c r="Q63" s="16"/>
    </row>
    <row r="64" spans="1:17" x14ac:dyDescent="0.25">
      <c r="A64" s="11">
        <v>19</v>
      </c>
      <c r="B64" s="11">
        <f t="shared" si="2"/>
        <v>1.2879592200458084E-3</v>
      </c>
      <c r="C64" s="11">
        <f t="shared" si="3"/>
        <v>6.1117428782838275E-2</v>
      </c>
      <c r="D64" s="11">
        <f t="shared" si="4"/>
        <v>6.4919656999419217E-13</v>
      </c>
      <c r="J64" s="33" t="s">
        <v>86</v>
      </c>
      <c r="K64" s="27"/>
      <c r="L64" s="27"/>
      <c r="M64" s="27"/>
      <c r="N64" s="27"/>
      <c r="O64" s="27"/>
      <c r="P64" s="27"/>
      <c r="Q64" s="16"/>
    </row>
    <row r="65" spans="1:17" x14ac:dyDescent="0.25">
      <c r="A65" s="11">
        <v>20</v>
      </c>
      <c r="B65" s="11">
        <f t="shared" si="2"/>
        <v>2.7047143620962015E-3</v>
      </c>
      <c r="C65" s="11">
        <f t="shared" si="3"/>
        <v>4.2782200147986824E-2</v>
      </c>
      <c r="D65" s="11">
        <f t="shared" si="4"/>
        <v>4.0899383909634328E-12</v>
      </c>
      <c r="J65" s="33" t="s">
        <v>87</v>
      </c>
      <c r="K65" s="27"/>
      <c r="L65" s="27"/>
      <c r="M65" s="27"/>
      <c r="N65" s="27"/>
      <c r="O65" s="27"/>
      <c r="P65" s="27"/>
      <c r="Q65" s="16"/>
    </row>
    <row r="66" spans="1:17" x14ac:dyDescent="0.25">
      <c r="A66" s="11">
        <v>21</v>
      </c>
      <c r="B66" s="11">
        <f t="shared" si="2"/>
        <v>5.2806328021878183E-3</v>
      </c>
      <c r="C66" s="11">
        <f t="shared" si="3"/>
        <v>2.7842384223293035E-2</v>
      </c>
      <c r="D66" s="11">
        <f t="shared" si="4"/>
        <v>2.3955353432785808E-11</v>
      </c>
      <c r="J66" s="33" t="s">
        <v>88</v>
      </c>
      <c r="K66" s="27"/>
      <c r="L66" s="27"/>
      <c r="M66" s="27"/>
      <c r="N66" s="27"/>
      <c r="O66" s="27"/>
      <c r="P66" s="27"/>
      <c r="Q66" s="16"/>
    </row>
    <row r="67" spans="1:17" x14ac:dyDescent="0.25">
      <c r="A67" s="11">
        <v>22</v>
      </c>
      <c r="B67" s="11">
        <f t="shared" si="2"/>
        <v>9.6011505494324138E-3</v>
      </c>
      <c r="C67" s="11">
        <f t="shared" si="3"/>
        <v>1.6874172256541222E-2</v>
      </c>
      <c r="D67" s="11">
        <f t="shared" si="4"/>
        <v>1.3066556417883151E-10</v>
      </c>
      <c r="J67" s="33" t="s">
        <v>89</v>
      </c>
      <c r="K67" s="27"/>
      <c r="L67" s="27"/>
      <c r="M67" s="27"/>
      <c r="N67" s="27"/>
      <c r="O67" s="27"/>
      <c r="P67" s="27"/>
      <c r="Q67" s="16"/>
    </row>
    <row r="68" spans="1:17" x14ac:dyDescent="0.25">
      <c r="A68" s="11">
        <v>23</v>
      </c>
      <c r="B68" s="11">
        <f t="shared" si="2"/>
        <v>1.6280211801211454E-2</v>
      </c>
      <c r="C68" s="11">
        <f t="shared" si="3"/>
        <v>9.5375756232624342E-3</v>
      </c>
      <c r="D68" s="11">
        <f t="shared" si="4"/>
        <v>6.6469004386622727E-10</v>
      </c>
      <c r="J68" s="33"/>
      <c r="K68" s="27"/>
      <c r="L68" s="27"/>
      <c r="M68" s="27"/>
      <c r="N68" s="27"/>
      <c r="O68" s="27"/>
      <c r="P68" s="27"/>
      <c r="Q68" s="16"/>
    </row>
    <row r="69" spans="1:17" x14ac:dyDescent="0.25">
      <c r="A69" s="11">
        <v>24</v>
      </c>
      <c r="B69" s="11">
        <f t="shared" si="2"/>
        <v>2.5777002018584808E-2</v>
      </c>
      <c r="C69" s="11">
        <f t="shared" si="3"/>
        <v>5.0337204678329453E-3</v>
      </c>
      <c r="D69" s="11">
        <f t="shared" si="4"/>
        <v>3.1572777083645969E-9</v>
      </c>
      <c r="J69" s="33" t="s">
        <v>90</v>
      </c>
      <c r="K69" s="27"/>
      <c r="L69" s="27">
        <f>50*0.85</f>
        <v>42.5</v>
      </c>
      <c r="M69" s="27"/>
      <c r="N69" s="27"/>
      <c r="O69" s="27"/>
      <c r="P69" s="27"/>
      <c r="Q69" s="16"/>
    </row>
    <row r="70" spans="1:17" x14ac:dyDescent="0.25">
      <c r="A70" s="11">
        <v>25</v>
      </c>
      <c r="B70" s="11">
        <f t="shared" si="2"/>
        <v>3.8149962987505517E-2</v>
      </c>
      <c r="C70" s="11">
        <f t="shared" si="3"/>
        <v>2.4833020974642512E-3</v>
      </c>
      <c r="D70" s="11">
        <f t="shared" si="4"/>
        <v>1.4018313025138716E-8</v>
      </c>
      <c r="J70" s="33" t="s">
        <v>91</v>
      </c>
      <c r="K70" s="27"/>
      <c r="L70" s="27">
        <f>_xlfn.BINOM.DIST(50,50,0.85,FALSE)</f>
        <v>2.9576466371269869E-4</v>
      </c>
      <c r="M70" s="27"/>
      <c r="N70" s="27"/>
      <c r="O70" s="27"/>
      <c r="P70" s="27"/>
      <c r="Q70" s="16"/>
    </row>
    <row r="71" spans="1:17" x14ac:dyDescent="0.25">
      <c r="A71" s="11">
        <v>26</v>
      </c>
      <c r="B71" s="11">
        <f t="shared" si="2"/>
        <v>5.2823025675007594E-2</v>
      </c>
      <c r="C71" s="11">
        <f t="shared" si="3"/>
        <v>1.1461394295988886E-3</v>
      </c>
      <c r="D71" s="11">
        <f t="shared" si="4"/>
        <v>5.8229915642884291E-8</v>
      </c>
      <c r="J71" s="33" t="s">
        <v>92</v>
      </c>
      <c r="K71" s="27"/>
      <c r="L71" s="27">
        <f>1-_xlfn.BINOM.DIST(47,50,0.85,TRUE)</f>
        <v>1.4188516601082557E-2</v>
      </c>
      <c r="M71" s="27"/>
      <c r="N71" s="27"/>
      <c r="O71" s="27"/>
      <c r="P71" s="27"/>
      <c r="Q71" s="16"/>
    </row>
    <row r="72" spans="1:17" x14ac:dyDescent="0.25">
      <c r="A72" s="11">
        <v>27</v>
      </c>
      <c r="B72" s="11">
        <f t="shared" si="2"/>
        <v>6.8474292541676543E-2</v>
      </c>
      <c r="C72" s="11">
        <f t="shared" si="3"/>
        <v>4.9524543254272782E-4</v>
      </c>
      <c r="D72" s="11">
        <f t="shared" si="4"/>
        <v>2.2644967194454956E-7</v>
      </c>
      <c r="J72" s="33" t="s">
        <v>93</v>
      </c>
      <c r="K72" s="27"/>
      <c r="L72" s="27">
        <f>_xlfn.BINOM.DIST(45,50,0.85,TRUE)</f>
        <v>0.88789479194502263</v>
      </c>
      <c r="M72" s="27"/>
      <c r="N72" s="27"/>
      <c r="O72" s="27"/>
      <c r="P72" s="27"/>
      <c r="Q72" s="16"/>
    </row>
    <row r="73" spans="1:17" ht="15.75" thickBot="1" x14ac:dyDescent="0.3">
      <c r="A73" s="11">
        <v>28</v>
      </c>
      <c r="B73" s="11">
        <f t="shared" si="2"/>
        <v>8.3147355229178613E-2</v>
      </c>
      <c r="C73" s="11">
        <f t="shared" si="3"/>
        <v>2.0045648460062832E-4</v>
      </c>
      <c r="D73" s="11">
        <f t="shared" si="4"/>
        <v>8.2492380494085507E-7</v>
      </c>
      <c r="J73" s="34"/>
      <c r="K73" s="17"/>
      <c r="L73" s="17"/>
      <c r="M73" s="17"/>
      <c r="N73" s="17"/>
      <c r="O73" s="17"/>
      <c r="P73" s="17"/>
      <c r="Q73" s="18"/>
    </row>
    <row r="74" spans="1:17" x14ac:dyDescent="0.25">
      <c r="A74" s="11">
        <v>29</v>
      </c>
      <c r="B74" s="11">
        <f t="shared" si="2"/>
        <v>9.4615955950444655E-2</v>
      </c>
      <c r="C74" s="11">
        <f t="shared" si="3"/>
        <v>7.6035218296790176E-5</v>
      </c>
      <c r="D74" s="11">
        <f t="shared" si="4"/>
        <v>2.8161191961774036E-6</v>
      </c>
      <c r="K74" s="27"/>
    </row>
    <row r="75" spans="1:17" x14ac:dyDescent="0.25">
      <c r="A75" s="11">
        <v>30</v>
      </c>
      <c r="B75" s="11">
        <f t="shared" si="2"/>
        <v>0.10092368634714097</v>
      </c>
      <c r="C75" s="11">
        <f t="shared" si="3"/>
        <v>2.7034744283303167E-5</v>
      </c>
      <c r="D75" s="11">
        <f t="shared" si="4"/>
        <v>9.0115814277677438E-6</v>
      </c>
      <c r="K75" s="27"/>
    </row>
    <row r="76" spans="1:17" x14ac:dyDescent="0.25">
      <c r="A76" s="11">
        <v>31</v>
      </c>
      <c r="B76" s="11">
        <f t="shared" si="2"/>
        <v>0.10092368634714097</v>
      </c>
      <c r="C76" s="11">
        <f t="shared" si="3"/>
        <v>9.0115814277677438E-6</v>
      </c>
      <c r="D76" s="11">
        <f t="shared" si="4"/>
        <v>2.7034744283303167E-5</v>
      </c>
      <c r="K76" s="27"/>
    </row>
    <row r="77" spans="1:17" x14ac:dyDescent="0.25">
      <c r="A77" s="11">
        <v>32</v>
      </c>
      <c r="B77" s="11">
        <f t="shared" si="2"/>
        <v>9.4615955950444655E-2</v>
      </c>
      <c r="C77" s="11">
        <f t="shared" si="3"/>
        <v>2.8161191961774036E-6</v>
      </c>
      <c r="D77" s="11">
        <f t="shared" si="4"/>
        <v>7.6035218296790176E-5</v>
      </c>
      <c r="K77" s="27"/>
    </row>
    <row r="78" spans="1:17" x14ac:dyDescent="0.25">
      <c r="A78" s="11">
        <v>33</v>
      </c>
      <c r="B78" s="11">
        <f t="shared" si="2"/>
        <v>8.3147355229178613E-2</v>
      </c>
      <c r="C78" s="11">
        <f t="shared" si="3"/>
        <v>8.2492380494085358E-7</v>
      </c>
      <c r="D78" s="11">
        <f t="shared" si="4"/>
        <v>2.0045648460062832E-4</v>
      </c>
      <c r="K78" s="27"/>
    </row>
    <row r="79" spans="1:17" x14ac:dyDescent="0.25">
      <c r="A79" s="11">
        <v>34</v>
      </c>
      <c r="B79" s="11">
        <f t="shared" si="2"/>
        <v>6.8474292541676543E-2</v>
      </c>
      <c r="C79" s="11">
        <f t="shared" si="3"/>
        <v>2.2644967194454956E-7</v>
      </c>
      <c r="D79" s="11">
        <f t="shared" si="4"/>
        <v>4.9524543254272782E-4</v>
      </c>
      <c r="K79" s="27"/>
    </row>
    <row r="80" spans="1:17" x14ac:dyDescent="0.25">
      <c r="A80" s="11">
        <v>35</v>
      </c>
      <c r="B80" s="11">
        <f t="shared" si="2"/>
        <v>5.2823025675007594E-2</v>
      </c>
      <c r="C80" s="11">
        <f t="shared" si="3"/>
        <v>5.8229915642884397E-8</v>
      </c>
      <c r="D80" s="11">
        <f t="shared" si="4"/>
        <v>1.1461394295988897E-3</v>
      </c>
      <c r="K80" s="27"/>
    </row>
    <row r="81" spans="1:11" x14ac:dyDescent="0.25">
      <c r="A81" s="11">
        <v>36</v>
      </c>
      <c r="B81" s="11">
        <f t="shared" si="2"/>
        <v>3.8149962987505517E-2</v>
      </c>
      <c r="C81" s="11">
        <f t="shared" si="3"/>
        <v>1.4018313025138691E-8</v>
      </c>
      <c r="D81" s="11">
        <f t="shared" si="4"/>
        <v>2.4833020974642512E-3</v>
      </c>
      <c r="K81" s="27"/>
    </row>
    <row r="82" spans="1:11" x14ac:dyDescent="0.25">
      <c r="A82" s="11">
        <v>37</v>
      </c>
      <c r="B82" s="11">
        <f t="shared" si="2"/>
        <v>2.5777002018584808E-2</v>
      </c>
      <c r="C82" s="11">
        <f t="shared" si="3"/>
        <v>3.1572777083645969E-9</v>
      </c>
      <c r="D82" s="11">
        <f t="shared" si="4"/>
        <v>5.0337204678329453E-3</v>
      </c>
    </row>
    <row r="83" spans="1:11" x14ac:dyDescent="0.25">
      <c r="A83" s="11">
        <v>38</v>
      </c>
      <c r="B83" s="11">
        <f t="shared" si="2"/>
        <v>1.6280211801211454E-2</v>
      </c>
      <c r="C83" s="11">
        <f t="shared" si="3"/>
        <v>6.6469004386622489E-10</v>
      </c>
      <c r="D83" s="11">
        <f t="shared" si="4"/>
        <v>9.5375756232624342E-3</v>
      </c>
    </row>
    <row r="84" spans="1:11" x14ac:dyDescent="0.25">
      <c r="A84" s="11">
        <v>39</v>
      </c>
      <c r="B84" s="11">
        <f t="shared" si="2"/>
        <v>9.6011505494324138E-3</v>
      </c>
      <c r="C84" s="11">
        <f t="shared" si="3"/>
        <v>1.3066556417883151E-10</v>
      </c>
      <c r="D84" s="11">
        <f t="shared" si="4"/>
        <v>1.6874172256541222E-2</v>
      </c>
    </row>
    <row r="85" spans="1:11" x14ac:dyDescent="0.25">
      <c r="A85" s="11">
        <v>40</v>
      </c>
      <c r="B85" s="11">
        <f t="shared" si="2"/>
        <v>5.2806328021878183E-3</v>
      </c>
      <c r="C85" s="11">
        <f t="shared" si="3"/>
        <v>2.395535343278572E-11</v>
      </c>
      <c r="D85" s="11">
        <f t="shared" si="4"/>
        <v>2.7842384223293028E-2</v>
      </c>
    </row>
    <row r="86" spans="1:11" x14ac:dyDescent="0.25">
      <c r="A86" s="11">
        <v>41</v>
      </c>
      <c r="B86" s="11">
        <f t="shared" si="2"/>
        <v>2.7047143620962015E-3</v>
      </c>
      <c r="C86" s="11">
        <f t="shared" si="3"/>
        <v>4.0899383909634473E-12</v>
      </c>
      <c r="D86" s="11">
        <f t="shared" si="4"/>
        <v>4.2782200147986824E-2</v>
      </c>
    </row>
    <row r="87" spans="1:11" x14ac:dyDescent="0.25">
      <c r="A87" s="11">
        <v>42</v>
      </c>
      <c r="B87" s="11">
        <f t="shared" si="2"/>
        <v>1.2879592200458084E-3</v>
      </c>
      <c r="C87" s="11">
        <f t="shared" si="3"/>
        <v>6.4919656999418984E-13</v>
      </c>
      <c r="D87" s="11">
        <f t="shared" si="4"/>
        <v>6.1117428782838275E-2</v>
      </c>
    </row>
    <row r="88" spans="1:11" x14ac:dyDescent="0.25">
      <c r="A88" s="11">
        <v>43</v>
      </c>
      <c r="B88" s="11">
        <f t="shared" si="2"/>
        <v>5.6909826002024023E-4</v>
      </c>
      <c r="C88" s="11">
        <f t="shared" si="3"/>
        <v>9.5618099456509043E-14</v>
      </c>
      <c r="D88" s="11">
        <f t="shared" si="4"/>
        <v>8.1016126526088E-2</v>
      </c>
    </row>
    <row r="89" spans="1:11" x14ac:dyDescent="0.25">
      <c r="A89" s="11">
        <v>44</v>
      </c>
      <c r="B89" s="11">
        <f t="shared" si="2"/>
        <v>2.3281292455373548E-4</v>
      </c>
      <c r="C89" s="11">
        <f t="shared" si="3"/>
        <v>1.3038831744069457E-14</v>
      </c>
      <c r="D89" s="11">
        <f t="shared" si="4"/>
        <v>9.9428882554744316E-2</v>
      </c>
    </row>
    <row r="90" spans="1:11" x14ac:dyDescent="0.25">
      <c r="A90" s="11">
        <v>45</v>
      </c>
      <c r="B90" s="11">
        <f t="shared" si="2"/>
        <v>8.7951549275855538E-5</v>
      </c>
      <c r="C90" s="11">
        <f t="shared" si="3"/>
        <v>1.6419269603642824E-15</v>
      </c>
      <c r="D90" s="11">
        <f t="shared" si="4"/>
        <v>0.11268606689537694</v>
      </c>
    </row>
    <row r="91" spans="1:11" x14ac:dyDescent="0.25">
      <c r="A91" s="11">
        <v>46</v>
      </c>
      <c r="B91" s="11">
        <f t="shared" si="2"/>
        <v>3.059184322638459E-5</v>
      </c>
      <c r="C91" s="11">
        <f t="shared" si="3"/>
        <v>1.9036834323064393E-16</v>
      </c>
      <c r="D91" s="11">
        <f t="shared" si="4"/>
        <v>0.11758546110821938</v>
      </c>
    </row>
    <row r="92" spans="1:11" x14ac:dyDescent="0.25">
      <c r="A92" s="11">
        <v>47</v>
      </c>
      <c r="B92" s="11">
        <f t="shared" si="2"/>
        <v>9.7633542211866008E-6</v>
      </c>
      <c r="C92" s="11">
        <f t="shared" si="3"/>
        <v>2.0251951407515345E-17</v>
      </c>
      <c r="D92" s="11">
        <f t="shared" si="4"/>
        <v>0.11258182446531645</v>
      </c>
    </row>
    <row r="93" spans="1:11" x14ac:dyDescent="0.25">
      <c r="A93" s="11">
        <v>48</v>
      </c>
      <c r="B93" s="11">
        <f t="shared" si="2"/>
        <v>2.847644981179411E-6</v>
      </c>
      <c r="C93" s="11">
        <f t="shared" si="3"/>
        <v>1.9689397201750737E-18</v>
      </c>
      <c r="D93" s="11">
        <f t="shared" si="4"/>
        <v>9.85090964071519E-2</v>
      </c>
    </row>
    <row r="94" spans="1:11" x14ac:dyDescent="0.25">
      <c r="A94" s="11">
        <v>49</v>
      </c>
      <c r="B94" s="11">
        <f t="shared" si="2"/>
        <v>7.5549764806800674E-7</v>
      </c>
      <c r="C94" s="11">
        <f t="shared" si="3"/>
        <v>1.7412392083181205E-19</v>
      </c>
      <c r="D94" s="11">
        <f t="shared" si="4"/>
        <v>7.8405199181202506E-2</v>
      </c>
    </row>
    <row r="95" spans="1:11" x14ac:dyDescent="0.25">
      <c r="A95" s="11">
        <v>50</v>
      </c>
      <c r="B95" s="11">
        <f t="shared" si="2"/>
        <v>1.8131943553632088E-7</v>
      </c>
      <c r="C95" s="11">
        <f t="shared" si="3"/>
        <v>1.392991366654479E-20</v>
      </c>
      <c r="D95" s="11">
        <f t="shared" si="4"/>
        <v>5.6451743410465806E-2</v>
      </c>
    </row>
    <row r="96" spans="1:11" x14ac:dyDescent="0.25">
      <c r="A96" s="11">
        <v>51</v>
      </c>
      <c r="B96" s="11">
        <f t="shared" si="2"/>
        <v>3.9108113547049639E-8</v>
      </c>
      <c r="C96" s="11">
        <f t="shared" si="3"/>
        <v>1.0014970609934215E-21</v>
      </c>
      <c r="D96" s="11">
        <f t="shared" si="4"/>
        <v>3.6527598677360253E-2</v>
      </c>
    </row>
    <row r="97" spans="1:4" x14ac:dyDescent="0.25">
      <c r="A97" s="11">
        <v>52</v>
      </c>
      <c r="B97" s="11">
        <f t="shared" si="2"/>
        <v>7.5207910667403675E-9</v>
      </c>
      <c r="C97" s="11">
        <f t="shared" si="3"/>
        <v>6.4198529550860149E-23</v>
      </c>
      <c r="D97" s="11">
        <f t="shared" si="4"/>
        <v>2.1073614621553962E-2</v>
      </c>
    </row>
    <row r="98" spans="1:4" x14ac:dyDescent="0.25">
      <c r="A98" s="11">
        <v>53</v>
      </c>
      <c r="B98" s="11">
        <f t="shared" si="2"/>
        <v>1.2771154641634561E-9</v>
      </c>
      <c r="C98" s="11">
        <f t="shared" si="3"/>
        <v>3.6338790311807637E-24</v>
      </c>
      <c r="D98" s="11">
        <f t="shared" si="4"/>
        <v>1.0735614995885996E-2</v>
      </c>
    </row>
    <row r="99" spans="1:4" x14ac:dyDescent="0.25">
      <c r="A99" s="11">
        <v>54</v>
      </c>
      <c r="B99" s="11">
        <f t="shared" si="2"/>
        <v>1.8920229098717827E-10</v>
      </c>
      <c r="C99" s="11">
        <f t="shared" si="3"/>
        <v>1.7945081635460694E-25</v>
      </c>
      <c r="D99" s="11">
        <f t="shared" si="4"/>
        <v>4.7713844426159916E-3</v>
      </c>
    </row>
    <row r="100" spans="1:4" x14ac:dyDescent="0.25">
      <c r="A100" s="11">
        <v>55</v>
      </c>
      <c r="B100" s="11">
        <f t="shared" si="2"/>
        <v>2.4080291580186261E-11</v>
      </c>
      <c r="C100" s="11">
        <f t="shared" si="3"/>
        <v>7.6130649362559682E-27</v>
      </c>
      <c r="D100" s="11">
        <f t="shared" si="4"/>
        <v>1.8218013326351974E-3</v>
      </c>
    </row>
    <row r="101" spans="1:4" x14ac:dyDescent="0.25">
      <c r="A101" s="11">
        <v>56</v>
      </c>
      <c r="B101" s="11">
        <f t="shared" si="2"/>
        <v>2.5800312407342477E-12</v>
      </c>
      <c r="C101" s="11">
        <f t="shared" si="3"/>
        <v>2.7189517629485917E-28</v>
      </c>
      <c r="D101" s="11">
        <f t="shared" si="4"/>
        <v>5.8557899977559902E-4</v>
      </c>
    </row>
    <row r="102" spans="1:4" x14ac:dyDescent="0.25">
      <c r="A102" s="11">
        <v>57</v>
      </c>
      <c r="B102" s="11">
        <f t="shared" si="2"/>
        <v>2.263185298889699E-13</v>
      </c>
      <c r="C102" s="11">
        <f t="shared" si="3"/>
        <v>7.9501513536507594E-30</v>
      </c>
      <c r="D102" s="11">
        <f t="shared" si="4"/>
        <v>1.5409973678305228E-4</v>
      </c>
    </row>
    <row r="103" spans="1:4" x14ac:dyDescent="0.25">
      <c r="A103" s="11">
        <v>58</v>
      </c>
      <c r="B103" s="11">
        <f t="shared" si="2"/>
        <v>1.5608174475101426E-14</v>
      </c>
      <c r="C103" s="11">
        <f t="shared" si="3"/>
        <v>1.8276210008392659E-31</v>
      </c>
      <c r="D103" s="11">
        <f t="shared" si="4"/>
        <v>3.1882704162010918E-5</v>
      </c>
    </row>
    <row r="104" spans="1:4" x14ac:dyDescent="0.25">
      <c r="A104" s="11">
        <v>59</v>
      </c>
      <c r="B104" s="11">
        <f t="shared" si="2"/>
        <v>7.936359902593851E-16</v>
      </c>
      <c r="C104" s="11">
        <f t="shared" si="3"/>
        <v>3.097662713286905E-33</v>
      </c>
      <c r="D104" s="11">
        <f t="shared" si="4"/>
        <v>4.8634633467474269E-6</v>
      </c>
    </row>
    <row r="105" spans="1:4" x14ac:dyDescent="0.25">
      <c r="A105" s="11">
        <v>60</v>
      </c>
      <c r="B105" s="11">
        <f t="shared" si="2"/>
        <v>2.6454533008646441E-17</v>
      </c>
      <c r="C105" s="11">
        <f t="shared" si="3"/>
        <v>3.4418474592076418E-35</v>
      </c>
      <c r="D105" s="11">
        <f t="shared" si="4"/>
        <v>4.86346334674743E-7</v>
      </c>
    </row>
    <row r="106" spans="1:4" x14ac:dyDescent="0.25">
      <c r="A106" s="11">
        <v>61</v>
      </c>
      <c r="B106" s="11">
        <f t="shared" si="2"/>
        <v>4.3368086899420177E-19</v>
      </c>
      <c r="C106" s="11">
        <f>_xlfn.BINOM.DIST(A106,61,0.25,FALSE)</f>
        <v>1.8807909613156598E-37</v>
      </c>
      <c r="D106" s="11">
        <f t="shared" si="4"/>
        <v>2.3918672197118505E-8</v>
      </c>
    </row>
  </sheetData>
  <mergeCells count="5">
    <mergeCell ref="F3:H3"/>
    <mergeCell ref="F4:H4"/>
    <mergeCell ref="F5:H5"/>
    <mergeCell ref="F6:H6"/>
    <mergeCell ref="F2:H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opLeftCell="A73" zoomScale="110" zoomScaleNormal="110" workbookViewId="0">
      <selection activeCell="J85" sqref="J85"/>
    </sheetView>
  </sheetViews>
  <sheetFormatPr baseColWidth="10" defaultRowHeight="15" x14ac:dyDescent="0.25"/>
  <cols>
    <col min="1" max="1" width="9.85546875" customWidth="1"/>
    <col min="3" max="3" width="13.85546875" customWidth="1"/>
    <col min="4" max="4" width="18" customWidth="1"/>
    <col min="9" max="9" width="14.28515625" customWidth="1"/>
    <col min="10" max="10" width="15.42578125" customWidth="1"/>
    <col min="11" max="11" width="14.28515625" customWidth="1"/>
    <col min="22" max="22" width="12" bestFit="1" customWidth="1"/>
  </cols>
  <sheetData>
    <row r="1" spans="1:17" x14ac:dyDescent="0.25">
      <c r="A1" s="1" t="s">
        <v>94</v>
      </c>
    </row>
    <row r="2" spans="1:17" x14ac:dyDescent="0.25">
      <c r="A2" t="s">
        <v>95</v>
      </c>
    </row>
    <row r="4" spans="1:17" ht="15.75" thickBot="1" x14ac:dyDescent="0.3"/>
    <row r="5" spans="1:17" x14ac:dyDescent="0.25">
      <c r="F5">
        <f>_xlfn.POISSON.DIST(3,2.75,FALSE)</f>
        <v>0.22158328975554115</v>
      </c>
      <c r="J5" s="32" t="s">
        <v>102</v>
      </c>
      <c r="K5" s="14"/>
      <c r="L5" s="14"/>
      <c r="M5" s="14"/>
      <c r="N5" s="14"/>
      <c r="O5" s="14"/>
      <c r="P5" s="14"/>
      <c r="Q5" s="15"/>
    </row>
    <row r="6" spans="1:17" x14ac:dyDescent="0.25">
      <c r="J6" s="33" t="s">
        <v>103</v>
      </c>
      <c r="K6" s="27"/>
      <c r="L6" s="27"/>
      <c r="M6" s="27"/>
      <c r="N6" s="27"/>
      <c r="O6" s="27"/>
      <c r="P6" s="27"/>
      <c r="Q6" s="16"/>
    </row>
    <row r="7" spans="1:17" x14ac:dyDescent="0.25">
      <c r="J7" s="33" t="s">
        <v>104</v>
      </c>
      <c r="K7" s="27"/>
      <c r="L7" s="27"/>
      <c r="M7" s="27"/>
      <c r="N7" s="27"/>
      <c r="O7" s="27"/>
      <c r="P7" s="27"/>
      <c r="Q7" s="16"/>
    </row>
    <row r="8" spans="1:17" x14ac:dyDescent="0.25">
      <c r="A8" t="s">
        <v>96</v>
      </c>
      <c r="J8" s="33" t="s">
        <v>105</v>
      </c>
      <c r="K8" s="27"/>
      <c r="L8" s="27"/>
      <c r="M8" s="27"/>
      <c r="N8" s="27"/>
      <c r="O8" s="27"/>
      <c r="P8" s="27"/>
      <c r="Q8" s="16"/>
    </row>
    <row r="9" spans="1:17" x14ac:dyDescent="0.25">
      <c r="A9" t="s">
        <v>97</v>
      </c>
      <c r="J9" s="33" t="s">
        <v>106</v>
      </c>
      <c r="K9" s="27"/>
      <c r="L9" s="27"/>
      <c r="M9" s="27"/>
      <c r="N9" s="27"/>
      <c r="O9" s="27"/>
      <c r="P9" s="27"/>
      <c r="Q9" s="16"/>
    </row>
    <row r="10" spans="1:17" x14ac:dyDescent="0.25">
      <c r="A10" s="1" t="s">
        <v>98</v>
      </c>
      <c r="J10" s="33" t="s">
        <v>107</v>
      </c>
      <c r="K10" s="27"/>
      <c r="L10" s="27"/>
      <c r="M10" s="27"/>
      <c r="N10" s="27"/>
      <c r="O10" s="27"/>
      <c r="P10" s="27"/>
      <c r="Q10" s="16"/>
    </row>
    <row r="11" spans="1:17" x14ac:dyDescent="0.25">
      <c r="J11" s="33" t="s">
        <v>108</v>
      </c>
      <c r="K11" s="27"/>
      <c r="L11" s="27"/>
      <c r="M11" s="27"/>
      <c r="N11" s="27"/>
      <c r="O11" s="27"/>
      <c r="P11" s="27"/>
      <c r="Q11" s="16"/>
    </row>
    <row r="12" spans="1:17" x14ac:dyDescent="0.25">
      <c r="J12" s="33"/>
      <c r="K12" s="27"/>
      <c r="L12" s="27"/>
      <c r="M12" s="27"/>
      <c r="N12" s="27"/>
      <c r="O12" s="27"/>
      <c r="P12" s="27"/>
      <c r="Q12" s="16"/>
    </row>
    <row r="13" spans="1:17" x14ac:dyDescent="0.25">
      <c r="A13">
        <v>0</v>
      </c>
      <c r="B13">
        <f>_xlfn.POISSON.DIST(A13,2.75,FALSE)</f>
        <v>6.392786120670757E-2</v>
      </c>
      <c r="J13" s="33" t="s">
        <v>109</v>
      </c>
      <c r="K13" s="27">
        <f>_xlfn.POISSON.DIST(1,2,TRUE)</f>
        <v>0.40600584970983811</v>
      </c>
      <c r="L13" s="27"/>
      <c r="M13" s="27"/>
      <c r="N13" s="27"/>
      <c r="O13" s="27"/>
      <c r="P13" s="27"/>
      <c r="Q13" s="16"/>
    </row>
    <row r="14" spans="1:17" x14ac:dyDescent="0.25">
      <c r="A14">
        <v>1</v>
      </c>
      <c r="B14">
        <f t="shared" ref="B14:B23" si="0">_xlfn.POISSON.DIST(A14,2.75,FALSE)</f>
        <v>0.17580161831844582</v>
      </c>
      <c r="J14" s="33" t="s">
        <v>110</v>
      </c>
      <c r="K14" s="27">
        <f>_xlfn.POISSON.DIST(3,2,FALSE)</f>
        <v>0.18044704431548364</v>
      </c>
      <c r="L14" s="27"/>
      <c r="M14" s="27"/>
      <c r="N14" s="27"/>
      <c r="O14" s="27"/>
      <c r="P14" s="27"/>
      <c r="Q14" s="16"/>
    </row>
    <row r="15" spans="1:17" x14ac:dyDescent="0.25">
      <c r="A15">
        <v>2</v>
      </c>
      <c r="B15">
        <f t="shared" si="0"/>
        <v>0.24172722518786305</v>
      </c>
      <c r="J15" s="33" t="s">
        <v>111</v>
      </c>
      <c r="K15" s="27">
        <f>1-_xlfn.POISSON.DIST(4,2,TRUE)</f>
        <v>5.2653017343711195E-2</v>
      </c>
      <c r="L15" s="27"/>
      <c r="M15" s="27"/>
      <c r="N15" s="27"/>
      <c r="O15" s="27"/>
      <c r="P15" s="27"/>
      <c r="Q15" s="16"/>
    </row>
    <row r="16" spans="1:17" ht="15.75" thickBot="1" x14ac:dyDescent="0.3">
      <c r="A16">
        <v>3</v>
      </c>
      <c r="B16">
        <f t="shared" si="0"/>
        <v>0.22158328975554115</v>
      </c>
      <c r="J16" s="34"/>
      <c r="K16" s="17"/>
      <c r="L16" s="17"/>
      <c r="M16" s="17"/>
      <c r="N16" s="17"/>
      <c r="O16" s="17"/>
      <c r="P16" s="17"/>
      <c r="Q16" s="18"/>
    </row>
    <row r="17" spans="1:22" x14ac:dyDescent="0.25">
      <c r="A17">
        <v>4</v>
      </c>
      <c r="B17">
        <f t="shared" si="0"/>
        <v>0.15233851170693452</v>
      </c>
    </row>
    <row r="18" spans="1:22" x14ac:dyDescent="0.25">
      <c r="A18">
        <v>5</v>
      </c>
      <c r="B18">
        <f t="shared" si="0"/>
        <v>8.3786181438813973E-2</v>
      </c>
      <c r="J18" s="39" t="s">
        <v>112</v>
      </c>
      <c r="K18" s="39"/>
      <c r="L18" s="39"/>
    </row>
    <row r="19" spans="1:22" x14ac:dyDescent="0.25">
      <c r="A19">
        <v>6</v>
      </c>
      <c r="B19">
        <f t="shared" si="0"/>
        <v>3.8401999826123107E-2</v>
      </c>
      <c r="U19">
        <v>0</v>
      </c>
      <c r="V19">
        <f>_xlfn.POISSON.DIST(U19,12,FALSE)</f>
        <v>6.1442123533282098E-6</v>
      </c>
    </row>
    <row r="20" spans="1:22" x14ac:dyDescent="0.25">
      <c r="A20">
        <v>7</v>
      </c>
      <c r="B20">
        <f t="shared" si="0"/>
        <v>1.5086499931691217E-2</v>
      </c>
      <c r="U20">
        <v>1</v>
      </c>
      <c r="V20">
        <f t="shared" ref="V20:V83" si="1">_xlfn.POISSON.DIST(U20,12,FALSE)</f>
        <v>7.3730548239938514E-5</v>
      </c>
    </row>
    <row r="21" spans="1:22" x14ac:dyDescent="0.25">
      <c r="A21">
        <v>8</v>
      </c>
      <c r="B21">
        <f t="shared" si="0"/>
        <v>5.1859843515188499E-3</v>
      </c>
      <c r="U21">
        <v>2</v>
      </c>
      <c r="V21">
        <f t="shared" si="1"/>
        <v>4.423832894396313E-4</v>
      </c>
    </row>
    <row r="22" spans="1:22" x14ac:dyDescent="0.25">
      <c r="A22">
        <v>9</v>
      </c>
      <c r="B22">
        <f t="shared" si="0"/>
        <v>1.584606329630759E-3</v>
      </c>
      <c r="U22">
        <v>3</v>
      </c>
      <c r="V22">
        <f t="shared" si="1"/>
        <v>1.7695331577585235E-3</v>
      </c>
    </row>
    <row r="23" spans="1:22" x14ac:dyDescent="0.25">
      <c r="A23">
        <v>10</v>
      </c>
      <c r="B23">
        <f t="shared" si="0"/>
        <v>4.3576674064845866E-4</v>
      </c>
      <c r="U23">
        <v>4</v>
      </c>
      <c r="V23">
        <f t="shared" si="1"/>
        <v>5.3085994732755765E-3</v>
      </c>
    </row>
    <row r="24" spans="1:22" x14ac:dyDescent="0.25">
      <c r="U24">
        <v>5</v>
      </c>
      <c r="V24">
        <f t="shared" si="1"/>
        <v>1.2740638735861376E-2</v>
      </c>
    </row>
    <row r="25" spans="1:22" x14ac:dyDescent="0.25">
      <c r="U25">
        <v>6</v>
      </c>
      <c r="V25">
        <f t="shared" si="1"/>
        <v>2.5481277471722744E-2</v>
      </c>
    </row>
    <row r="26" spans="1:22" x14ac:dyDescent="0.25">
      <c r="U26">
        <v>7</v>
      </c>
      <c r="V26">
        <f t="shared" si="1"/>
        <v>4.3682189951524682E-2</v>
      </c>
    </row>
    <row r="27" spans="1:22" x14ac:dyDescent="0.25">
      <c r="B27" s="1" t="s">
        <v>113</v>
      </c>
      <c r="F27" s="45" t="s">
        <v>124</v>
      </c>
      <c r="G27" s="1" t="s">
        <v>125</v>
      </c>
      <c r="U27">
        <v>8</v>
      </c>
      <c r="V27">
        <f t="shared" si="1"/>
        <v>6.5523284927287068E-2</v>
      </c>
    </row>
    <row r="28" spans="1:22" x14ac:dyDescent="0.25">
      <c r="B28" s="40" t="s">
        <v>116</v>
      </c>
      <c r="C28" s="40" t="s">
        <v>114</v>
      </c>
      <c r="D28" s="40" t="s">
        <v>115</v>
      </c>
      <c r="F28" s="40" t="s">
        <v>118</v>
      </c>
      <c r="G28" s="40" t="s">
        <v>119</v>
      </c>
      <c r="H28" s="40" t="s">
        <v>120</v>
      </c>
      <c r="I28" s="40" t="s">
        <v>121</v>
      </c>
      <c r="J28" s="40" t="s">
        <v>122</v>
      </c>
      <c r="K28" s="40" t="s">
        <v>123</v>
      </c>
      <c r="U28">
        <v>9</v>
      </c>
      <c r="V28">
        <f t="shared" si="1"/>
        <v>8.7364379903049433E-2</v>
      </c>
    </row>
    <row r="29" spans="1:22" x14ac:dyDescent="0.25">
      <c r="B29" s="30">
        <v>0</v>
      </c>
      <c r="C29" s="30">
        <v>75</v>
      </c>
      <c r="D29" s="30">
        <f>B29*C29</f>
        <v>0</v>
      </c>
      <c r="F29" s="41">
        <v>0</v>
      </c>
      <c r="G29" s="41">
        <f>FACT(F29)</f>
        <v>1</v>
      </c>
      <c r="H29" s="41">
        <f>G29*(6.0496)</f>
        <v>6.0495999999999999</v>
      </c>
      <c r="I29" s="41">
        <f>1.8^F29</f>
        <v>1</v>
      </c>
      <c r="J29" s="9">
        <f>I29/(H29)</f>
        <v>0.16530018513620737</v>
      </c>
      <c r="K29" s="9">
        <f>J29*400</f>
        <v>66.120074054482942</v>
      </c>
      <c r="U29">
        <v>10</v>
      </c>
      <c r="V29">
        <f t="shared" si="1"/>
        <v>0.10483725588365932</v>
      </c>
    </row>
    <row r="30" spans="1:22" x14ac:dyDescent="0.25">
      <c r="B30" s="30">
        <v>1</v>
      </c>
      <c r="C30" s="30">
        <v>103</v>
      </c>
      <c r="D30" s="30">
        <f t="shared" ref="D30:D38" si="2">B30*C30</f>
        <v>103</v>
      </c>
      <c r="F30" s="41">
        <v>1</v>
      </c>
      <c r="G30" s="41">
        <f t="shared" ref="G30:G38" si="3">FACT(F30)</f>
        <v>1</v>
      </c>
      <c r="H30" s="41">
        <f t="shared" ref="H30:H38" si="4">G30*(6.0496)</f>
        <v>6.0495999999999999</v>
      </c>
      <c r="I30" s="41">
        <f t="shared" ref="I30:I38" si="5">1.8^F30</f>
        <v>1.8</v>
      </c>
      <c r="J30" s="9">
        <f t="shared" ref="J30:J38" si="6">I30/(H30)</f>
        <v>0.29754033324517326</v>
      </c>
      <c r="K30" s="9">
        <f t="shared" ref="K30:K38" si="7">J30*400</f>
        <v>119.01613329806931</v>
      </c>
      <c r="U30">
        <v>11</v>
      </c>
      <c r="V30">
        <f t="shared" si="1"/>
        <v>0.11436791550944653</v>
      </c>
    </row>
    <row r="31" spans="1:22" x14ac:dyDescent="0.25">
      <c r="B31" s="30">
        <v>2</v>
      </c>
      <c r="C31" s="30">
        <v>121</v>
      </c>
      <c r="D31" s="30">
        <f t="shared" si="2"/>
        <v>242</v>
      </c>
      <c r="F31" s="41">
        <v>2</v>
      </c>
      <c r="G31" s="41">
        <f t="shared" si="3"/>
        <v>2</v>
      </c>
      <c r="H31" s="41">
        <f t="shared" si="4"/>
        <v>12.0992</v>
      </c>
      <c r="I31" s="41">
        <f t="shared" si="5"/>
        <v>3.24</v>
      </c>
      <c r="J31" s="9">
        <f t="shared" si="6"/>
        <v>0.26778629992065595</v>
      </c>
      <c r="K31" s="9">
        <f t="shared" si="7"/>
        <v>107.11451996826239</v>
      </c>
      <c r="U31">
        <v>12</v>
      </c>
      <c r="V31">
        <f t="shared" si="1"/>
        <v>0.11436791550944654</v>
      </c>
    </row>
    <row r="32" spans="1:22" x14ac:dyDescent="0.25">
      <c r="B32" s="30">
        <v>3</v>
      </c>
      <c r="C32" s="30">
        <v>54</v>
      </c>
      <c r="D32" s="30">
        <f t="shared" si="2"/>
        <v>162</v>
      </c>
      <c r="F32" s="41">
        <v>3</v>
      </c>
      <c r="G32" s="41">
        <f t="shared" si="3"/>
        <v>6</v>
      </c>
      <c r="H32" s="41">
        <f t="shared" si="4"/>
        <v>36.297600000000003</v>
      </c>
      <c r="I32" s="41">
        <f t="shared" si="5"/>
        <v>5.8320000000000007</v>
      </c>
      <c r="J32" s="9">
        <f t="shared" si="6"/>
        <v>0.16067177995239357</v>
      </c>
      <c r="K32" s="9">
        <f t="shared" si="7"/>
        <v>64.26871198095742</v>
      </c>
      <c r="U32">
        <v>13</v>
      </c>
      <c r="V32">
        <f t="shared" si="1"/>
        <v>0.10557038354718144</v>
      </c>
    </row>
    <row r="33" spans="1:22" x14ac:dyDescent="0.25">
      <c r="B33" s="30">
        <v>4</v>
      </c>
      <c r="C33" s="30">
        <v>30</v>
      </c>
      <c r="D33" s="30">
        <f t="shared" si="2"/>
        <v>120</v>
      </c>
      <c r="F33" s="41">
        <v>4</v>
      </c>
      <c r="G33" s="41">
        <f t="shared" si="3"/>
        <v>24</v>
      </c>
      <c r="H33" s="41">
        <f t="shared" si="4"/>
        <v>145.19040000000001</v>
      </c>
      <c r="I33" s="41">
        <f t="shared" si="5"/>
        <v>10.497600000000002</v>
      </c>
      <c r="J33" s="9">
        <f t="shared" si="6"/>
        <v>7.2302300978577108E-2</v>
      </c>
      <c r="K33" s="9">
        <f t="shared" si="7"/>
        <v>28.920920391430844</v>
      </c>
      <c r="U33">
        <v>14</v>
      </c>
      <c r="V33">
        <f t="shared" si="1"/>
        <v>9.0488900183298387E-2</v>
      </c>
    </row>
    <row r="34" spans="1:22" x14ac:dyDescent="0.25">
      <c r="B34" s="30">
        <v>5</v>
      </c>
      <c r="C34" s="30">
        <v>13</v>
      </c>
      <c r="D34" s="30">
        <f t="shared" si="2"/>
        <v>65</v>
      </c>
      <c r="F34" s="41">
        <v>5</v>
      </c>
      <c r="G34" s="41">
        <f t="shared" si="3"/>
        <v>120</v>
      </c>
      <c r="H34" s="41">
        <f t="shared" si="4"/>
        <v>725.952</v>
      </c>
      <c r="I34" s="41">
        <f t="shared" si="5"/>
        <v>18.895680000000006</v>
      </c>
      <c r="J34" s="9">
        <f t="shared" si="6"/>
        <v>2.6028828352287762E-2</v>
      </c>
      <c r="K34" s="9">
        <f t="shared" si="7"/>
        <v>10.411531340915104</v>
      </c>
      <c r="L34" s="44"/>
      <c r="U34">
        <v>15</v>
      </c>
      <c r="V34">
        <f t="shared" si="1"/>
        <v>7.2391120146638691E-2</v>
      </c>
    </row>
    <row r="35" spans="1:22" x14ac:dyDescent="0.25">
      <c r="B35" s="30">
        <v>6</v>
      </c>
      <c r="C35" s="30">
        <v>2</v>
      </c>
      <c r="D35" s="30">
        <f t="shared" si="2"/>
        <v>12</v>
      </c>
      <c r="F35" s="41">
        <v>6</v>
      </c>
      <c r="G35" s="41">
        <f t="shared" si="3"/>
        <v>720</v>
      </c>
      <c r="H35" s="41">
        <f t="shared" si="4"/>
        <v>4355.7119999999995</v>
      </c>
      <c r="I35" s="41">
        <f t="shared" si="5"/>
        <v>34.01222400000001</v>
      </c>
      <c r="J35" s="9">
        <f t="shared" si="6"/>
        <v>7.8086485056863292E-3</v>
      </c>
      <c r="K35" s="9">
        <f t="shared" si="7"/>
        <v>3.1234594022745319</v>
      </c>
      <c r="U35">
        <v>16</v>
      </c>
      <c r="V35">
        <f t="shared" si="1"/>
        <v>5.4293340109979028E-2</v>
      </c>
    </row>
    <row r="36" spans="1:22" x14ac:dyDescent="0.25">
      <c r="B36" s="30">
        <v>7</v>
      </c>
      <c r="C36" s="30">
        <v>1</v>
      </c>
      <c r="D36" s="30">
        <f t="shared" si="2"/>
        <v>7</v>
      </c>
      <c r="F36" s="41">
        <v>7</v>
      </c>
      <c r="G36" s="41">
        <f t="shared" si="3"/>
        <v>5040</v>
      </c>
      <c r="H36" s="41">
        <f t="shared" si="4"/>
        <v>30489.984</v>
      </c>
      <c r="I36" s="41">
        <f t="shared" si="5"/>
        <v>61.222003200000017</v>
      </c>
      <c r="J36" s="9">
        <f t="shared" si="6"/>
        <v>2.0079381871764843E-3</v>
      </c>
      <c r="K36" s="9">
        <f t="shared" si="7"/>
        <v>0.8031752748705937</v>
      </c>
      <c r="U36">
        <v>17</v>
      </c>
      <c r="V36">
        <f t="shared" si="1"/>
        <v>3.8324710665867553E-2</v>
      </c>
    </row>
    <row r="37" spans="1:22" x14ac:dyDescent="0.25">
      <c r="B37" s="30">
        <v>8</v>
      </c>
      <c r="C37" s="30">
        <v>0</v>
      </c>
      <c r="D37" s="30">
        <f t="shared" si="2"/>
        <v>0</v>
      </c>
      <c r="F37" s="41">
        <v>8</v>
      </c>
      <c r="G37" s="41">
        <f t="shared" si="3"/>
        <v>40320</v>
      </c>
      <c r="H37" s="41">
        <f t="shared" si="4"/>
        <v>243919.872</v>
      </c>
      <c r="I37" s="41">
        <f t="shared" si="5"/>
        <v>110.19960576000004</v>
      </c>
      <c r="J37" s="9">
        <f t="shared" si="6"/>
        <v>4.5178609211470906E-4</v>
      </c>
      <c r="K37" s="9">
        <f t="shared" si="7"/>
        <v>0.18071443684588362</v>
      </c>
      <c r="U37">
        <v>18</v>
      </c>
      <c r="V37">
        <f t="shared" si="1"/>
        <v>2.5549807110578349E-2</v>
      </c>
    </row>
    <row r="38" spans="1:22" x14ac:dyDescent="0.25">
      <c r="B38" s="30">
        <v>9</v>
      </c>
      <c r="C38" s="30">
        <v>1</v>
      </c>
      <c r="D38" s="30">
        <f t="shared" si="2"/>
        <v>9</v>
      </c>
      <c r="F38" s="41">
        <v>9</v>
      </c>
      <c r="G38" s="41">
        <f t="shared" si="3"/>
        <v>362880</v>
      </c>
      <c r="H38" s="41">
        <f t="shared" si="4"/>
        <v>2195278.8479999998</v>
      </c>
      <c r="I38" s="41">
        <f t="shared" si="5"/>
        <v>198.35929036800007</v>
      </c>
      <c r="J38" s="9">
        <f t="shared" si="6"/>
        <v>9.0357218422941818E-5</v>
      </c>
      <c r="K38" s="9">
        <f t="shared" si="7"/>
        <v>3.6142887369176729E-2</v>
      </c>
      <c r="U38">
        <v>19</v>
      </c>
      <c r="V38">
        <f t="shared" si="1"/>
        <v>1.6136720280365273E-2</v>
      </c>
    </row>
    <row r="39" spans="1:22" x14ac:dyDescent="0.25">
      <c r="B39" s="11">
        <f>SUM(B29:B38)</f>
        <v>45</v>
      </c>
      <c r="C39" s="43">
        <f>SUM(C29:C38)</f>
        <v>400</v>
      </c>
      <c r="D39" s="43">
        <f>SUM(D29:D38)</f>
        <v>720</v>
      </c>
      <c r="U39">
        <v>20</v>
      </c>
      <c r="V39">
        <f t="shared" si="1"/>
        <v>9.6820321682191679E-3</v>
      </c>
    </row>
    <row r="40" spans="1:22" x14ac:dyDescent="0.25">
      <c r="U40">
        <v>21</v>
      </c>
      <c r="V40">
        <f t="shared" si="1"/>
        <v>5.5325898104109563E-3</v>
      </c>
    </row>
    <row r="41" spans="1:22" x14ac:dyDescent="0.25">
      <c r="A41" s="1" t="s">
        <v>117</v>
      </c>
      <c r="D41" s="42">
        <f>D39/C39</f>
        <v>1.8</v>
      </c>
      <c r="U41">
        <v>22</v>
      </c>
      <c r="V41">
        <f t="shared" si="1"/>
        <v>3.0177762602241584E-3</v>
      </c>
    </row>
    <row r="42" spans="1:22" x14ac:dyDescent="0.25">
      <c r="A42" s="1"/>
      <c r="U42">
        <v>23</v>
      </c>
      <c r="V42">
        <f t="shared" si="1"/>
        <v>1.5744919618560791E-3</v>
      </c>
    </row>
    <row r="43" spans="1:22" x14ac:dyDescent="0.25">
      <c r="B43" s="27"/>
      <c r="C43" s="27"/>
      <c r="U43">
        <v>24</v>
      </c>
      <c r="V43">
        <f t="shared" si="1"/>
        <v>7.8724598092804214E-4</v>
      </c>
    </row>
    <row r="44" spans="1:22" x14ac:dyDescent="0.25">
      <c r="A44" s="40" t="s">
        <v>128</v>
      </c>
      <c r="B44" s="40" t="s">
        <v>126</v>
      </c>
      <c r="C44" s="40" t="s">
        <v>127</v>
      </c>
      <c r="D44" s="46" t="s">
        <v>129</v>
      </c>
      <c r="E44" s="46" t="s">
        <v>130</v>
      </c>
      <c r="U44">
        <v>25</v>
      </c>
      <c r="V44">
        <f t="shared" si="1"/>
        <v>3.7787807084545873E-4</v>
      </c>
    </row>
    <row r="45" spans="1:22" x14ac:dyDescent="0.25">
      <c r="A45" s="41">
        <v>0</v>
      </c>
      <c r="B45" s="41">
        <f>A45-1.8</f>
        <v>-1.8</v>
      </c>
      <c r="C45" s="41">
        <f>B45^2</f>
        <v>3.24</v>
      </c>
      <c r="D45" s="30">
        <v>75</v>
      </c>
      <c r="E45" s="41">
        <f>D45*C45</f>
        <v>243.00000000000003</v>
      </c>
      <c r="U45">
        <v>26</v>
      </c>
      <c r="V45">
        <f t="shared" si="1"/>
        <v>1.7440526346713551E-4</v>
      </c>
    </row>
    <row r="46" spans="1:22" x14ac:dyDescent="0.25">
      <c r="A46" s="41">
        <v>1</v>
      </c>
      <c r="B46" s="41">
        <f t="shared" ref="B46:B54" si="8">A46-1.8</f>
        <v>-0.8</v>
      </c>
      <c r="C46" s="41">
        <f t="shared" ref="C46:C54" si="9">B46^2</f>
        <v>0.64000000000000012</v>
      </c>
      <c r="D46" s="30">
        <v>103</v>
      </c>
      <c r="E46" s="41">
        <f t="shared" ref="E46:E54" si="10">D46*C46</f>
        <v>65.920000000000016</v>
      </c>
      <c r="U46">
        <v>27</v>
      </c>
      <c r="V46">
        <f t="shared" si="1"/>
        <v>7.7513450429837866E-5</v>
      </c>
    </row>
    <row r="47" spans="1:22" x14ac:dyDescent="0.25">
      <c r="A47" s="41">
        <v>2</v>
      </c>
      <c r="B47" s="41">
        <f t="shared" si="8"/>
        <v>0.19999999999999996</v>
      </c>
      <c r="C47" s="41">
        <f t="shared" si="9"/>
        <v>3.999999999999998E-2</v>
      </c>
      <c r="D47" s="30">
        <v>121</v>
      </c>
      <c r="E47" s="41">
        <f t="shared" si="10"/>
        <v>4.8399999999999972</v>
      </c>
      <c r="U47">
        <v>28</v>
      </c>
      <c r="V47">
        <f t="shared" si="1"/>
        <v>3.3220050184216148E-5</v>
      </c>
    </row>
    <row r="48" spans="1:22" x14ac:dyDescent="0.25">
      <c r="A48" s="41">
        <v>3</v>
      </c>
      <c r="B48" s="41">
        <f t="shared" si="8"/>
        <v>1.2</v>
      </c>
      <c r="C48" s="41">
        <f t="shared" si="9"/>
        <v>1.44</v>
      </c>
      <c r="D48" s="30">
        <v>54</v>
      </c>
      <c r="E48" s="41">
        <f t="shared" si="10"/>
        <v>77.759999999999991</v>
      </c>
      <c r="U48">
        <v>29</v>
      </c>
      <c r="V48">
        <f t="shared" si="1"/>
        <v>1.374622766243433E-5</v>
      </c>
    </row>
    <row r="49" spans="1:22" x14ac:dyDescent="0.25">
      <c r="A49" s="41">
        <v>4</v>
      </c>
      <c r="B49" s="41">
        <f t="shared" si="8"/>
        <v>2.2000000000000002</v>
      </c>
      <c r="C49" s="41">
        <f t="shared" si="9"/>
        <v>4.8400000000000007</v>
      </c>
      <c r="D49" s="30">
        <v>30</v>
      </c>
      <c r="E49" s="41">
        <f t="shared" si="10"/>
        <v>145.20000000000002</v>
      </c>
      <c r="U49">
        <v>30</v>
      </c>
      <c r="V49">
        <f t="shared" si="1"/>
        <v>5.4984910649737217E-6</v>
      </c>
    </row>
    <row r="50" spans="1:22" x14ac:dyDescent="0.25">
      <c r="A50" s="41">
        <v>5</v>
      </c>
      <c r="B50" s="41">
        <f t="shared" si="8"/>
        <v>3.2</v>
      </c>
      <c r="C50" s="41">
        <f t="shared" si="9"/>
        <v>10.240000000000002</v>
      </c>
      <c r="D50" s="30">
        <v>13</v>
      </c>
      <c r="E50" s="41">
        <f t="shared" si="10"/>
        <v>133.12000000000003</v>
      </c>
      <c r="U50">
        <v>31</v>
      </c>
      <c r="V50">
        <f t="shared" si="1"/>
        <v>2.1284481541833735E-6</v>
      </c>
    </row>
    <row r="51" spans="1:22" x14ac:dyDescent="0.25">
      <c r="A51" s="41">
        <v>6</v>
      </c>
      <c r="B51" s="41">
        <f t="shared" si="8"/>
        <v>4.2</v>
      </c>
      <c r="C51" s="41">
        <f t="shared" si="9"/>
        <v>17.64</v>
      </c>
      <c r="D51" s="30">
        <v>2</v>
      </c>
      <c r="E51" s="41">
        <f t="shared" si="10"/>
        <v>35.28</v>
      </c>
      <c r="U51">
        <v>32</v>
      </c>
      <c r="V51">
        <f t="shared" si="1"/>
        <v>7.9816805781876714E-7</v>
      </c>
    </row>
    <row r="52" spans="1:22" x14ac:dyDescent="0.25">
      <c r="A52" s="41">
        <v>7</v>
      </c>
      <c r="B52" s="41">
        <f t="shared" si="8"/>
        <v>5.2</v>
      </c>
      <c r="C52" s="41">
        <f t="shared" si="9"/>
        <v>27.040000000000003</v>
      </c>
      <c r="D52" s="30">
        <v>1</v>
      </c>
      <c r="E52" s="41">
        <f t="shared" si="10"/>
        <v>27.040000000000003</v>
      </c>
      <c r="U52">
        <v>33</v>
      </c>
      <c r="V52">
        <f t="shared" si="1"/>
        <v>2.902429301159159E-7</v>
      </c>
    </row>
    <row r="53" spans="1:22" x14ac:dyDescent="0.25">
      <c r="A53" s="41">
        <v>8</v>
      </c>
      <c r="B53" s="41">
        <f t="shared" si="8"/>
        <v>6.2</v>
      </c>
      <c r="C53" s="41">
        <f t="shared" si="9"/>
        <v>38.440000000000005</v>
      </c>
      <c r="D53" s="30">
        <v>0</v>
      </c>
      <c r="E53" s="41">
        <f t="shared" si="10"/>
        <v>0</v>
      </c>
      <c r="G53" s="39" t="s">
        <v>132</v>
      </c>
      <c r="H53" s="39"/>
      <c r="I53" s="39"/>
      <c r="U53">
        <v>34</v>
      </c>
      <c r="V53">
        <f t="shared" si="1"/>
        <v>1.0243868121738129E-7</v>
      </c>
    </row>
    <row r="54" spans="1:22" ht="15.75" thickBot="1" x14ac:dyDescent="0.3">
      <c r="A54" s="41">
        <v>9</v>
      </c>
      <c r="B54" s="41">
        <f t="shared" si="8"/>
        <v>7.2</v>
      </c>
      <c r="C54" s="41">
        <f t="shared" si="9"/>
        <v>51.84</v>
      </c>
      <c r="D54" s="30">
        <v>1</v>
      </c>
      <c r="E54" s="41">
        <f t="shared" si="10"/>
        <v>51.84</v>
      </c>
      <c r="G54" s="39" t="s">
        <v>131</v>
      </c>
      <c r="H54" s="39"/>
      <c r="I54" s="39"/>
      <c r="U54">
        <v>35</v>
      </c>
      <c r="V54">
        <f t="shared" si="1"/>
        <v>3.5121833560245026E-8</v>
      </c>
    </row>
    <row r="55" spans="1:22" x14ac:dyDescent="0.25">
      <c r="C55" s="35"/>
      <c r="D55" s="48">
        <f>SUM(D45:D54)</f>
        <v>400</v>
      </c>
      <c r="E55" s="48">
        <f>SUM(E45:E54)</f>
        <v>784</v>
      </c>
      <c r="G55" s="39">
        <f>E56/D41</f>
        <v>1.0888888888888888</v>
      </c>
      <c r="H55" s="39"/>
      <c r="I55" s="39"/>
      <c r="J55" s="32" t="s">
        <v>133</v>
      </c>
      <c r="K55" s="14"/>
      <c r="L55" s="14"/>
      <c r="M55" s="15"/>
      <c r="U55">
        <v>36</v>
      </c>
      <c r="V55">
        <f t="shared" si="1"/>
        <v>1.1707277853415045E-8</v>
      </c>
    </row>
    <row r="56" spans="1:22" x14ac:dyDescent="0.25">
      <c r="C56" s="27"/>
      <c r="D56" s="47" t="s">
        <v>72</v>
      </c>
      <c r="E56" s="48">
        <f>E55/D55</f>
        <v>1.96</v>
      </c>
      <c r="J56" s="33" t="s">
        <v>135</v>
      </c>
      <c r="K56" s="27"/>
      <c r="L56" s="27"/>
      <c r="M56" s="16"/>
      <c r="U56">
        <v>37</v>
      </c>
      <c r="V56">
        <f t="shared" si="1"/>
        <v>3.7969549794859586E-9</v>
      </c>
    </row>
    <row r="57" spans="1:22" ht="15.75" thickBot="1" x14ac:dyDescent="0.3">
      <c r="J57" s="34" t="s">
        <v>134</v>
      </c>
      <c r="K57" s="17"/>
      <c r="L57" s="17"/>
      <c r="M57" s="18"/>
      <c r="U57">
        <v>38</v>
      </c>
      <c r="V57">
        <f t="shared" si="1"/>
        <v>1.1990384145745251E-9</v>
      </c>
    </row>
    <row r="58" spans="1:22" x14ac:dyDescent="0.25">
      <c r="U58">
        <v>39</v>
      </c>
      <c r="V58">
        <f t="shared" si="1"/>
        <v>3.6893489679215796E-10</v>
      </c>
    </row>
    <row r="59" spans="1:22" x14ac:dyDescent="0.25">
      <c r="U59">
        <v>40</v>
      </c>
      <c r="V59">
        <f t="shared" si="1"/>
        <v>1.1068046903764722E-10</v>
      </c>
    </row>
    <row r="60" spans="1:22" x14ac:dyDescent="0.25">
      <c r="U60">
        <v>41</v>
      </c>
      <c r="V60">
        <f t="shared" si="1"/>
        <v>3.2394283620775147E-11</v>
      </c>
    </row>
    <row r="61" spans="1:22" x14ac:dyDescent="0.25">
      <c r="U61">
        <v>42</v>
      </c>
      <c r="V61">
        <f t="shared" si="1"/>
        <v>9.2555096059356604E-12</v>
      </c>
    </row>
    <row r="62" spans="1:22" x14ac:dyDescent="0.25">
      <c r="U62">
        <v>43</v>
      </c>
      <c r="V62">
        <f t="shared" si="1"/>
        <v>2.5829329132843634E-12</v>
      </c>
    </row>
    <row r="63" spans="1:22" x14ac:dyDescent="0.25">
      <c r="U63">
        <v>44</v>
      </c>
      <c r="V63">
        <f t="shared" si="1"/>
        <v>7.0443624907755531E-13</v>
      </c>
    </row>
    <row r="64" spans="1:22" x14ac:dyDescent="0.25">
      <c r="U64">
        <v>45</v>
      </c>
      <c r="V64">
        <f t="shared" si="1"/>
        <v>1.8784966642068134E-13</v>
      </c>
    </row>
    <row r="65" spans="2:22" x14ac:dyDescent="0.25">
      <c r="B65" t="s">
        <v>136</v>
      </c>
      <c r="D65">
        <f>_xlfn.POISSON.DIST(7,10,FALSE)</f>
        <v>9.0079225719215977E-2</v>
      </c>
      <c r="U65">
        <v>46</v>
      </c>
      <c r="V65">
        <f t="shared" si="1"/>
        <v>4.9004260805395192E-14</v>
      </c>
    </row>
    <row r="66" spans="2:22" x14ac:dyDescent="0.25">
      <c r="B66" t="s">
        <v>137</v>
      </c>
      <c r="D66">
        <f>1-_xlfn.POISSON.DIST(9,10,TRUE)</f>
        <v>0.54207028552814773</v>
      </c>
      <c r="U66">
        <v>47</v>
      </c>
      <c r="V66">
        <f t="shared" si="1"/>
        <v>1.2511726163079691E-14</v>
      </c>
    </row>
    <row r="67" spans="2:22" x14ac:dyDescent="0.25">
      <c r="B67" t="s">
        <v>138</v>
      </c>
      <c r="D67">
        <f>_xlfn.POISSON.DIST(0,10,FALSE)</f>
        <v>4.5399929762484854E-5</v>
      </c>
      <c r="U67">
        <v>48</v>
      </c>
      <c r="V67">
        <f t="shared" si="1"/>
        <v>3.1279315407699239E-15</v>
      </c>
    </row>
    <row r="68" spans="2:22" x14ac:dyDescent="0.25">
      <c r="U68">
        <v>49</v>
      </c>
      <c r="V68">
        <f t="shared" si="1"/>
        <v>7.6602405080078989E-16</v>
      </c>
    </row>
    <row r="69" spans="2:22" x14ac:dyDescent="0.25">
      <c r="U69">
        <v>50</v>
      </c>
      <c r="V69">
        <f t="shared" si="1"/>
        <v>1.838457721921894E-16</v>
      </c>
    </row>
    <row r="70" spans="2:22" x14ac:dyDescent="0.25">
      <c r="U70">
        <v>51</v>
      </c>
      <c r="V70">
        <f t="shared" si="1"/>
        <v>4.3257828751103896E-17</v>
      </c>
    </row>
    <row r="71" spans="2:22" x14ac:dyDescent="0.25">
      <c r="U71">
        <v>52</v>
      </c>
      <c r="V71">
        <f t="shared" si="1"/>
        <v>9.9825758656393222E-18</v>
      </c>
    </row>
    <row r="72" spans="2:22" x14ac:dyDescent="0.25">
      <c r="U72">
        <v>53</v>
      </c>
      <c r="V72">
        <f t="shared" si="1"/>
        <v>2.2602058563711639E-18</v>
      </c>
    </row>
    <row r="73" spans="2:22" x14ac:dyDescent="0.25">
      <c r="U73">
        <v>54</v>
      </c>
      <c r="V73">
        <f t="shared" si="1"/>
        <v>5.0226796808248049E-19</v>
      </c>
    </row>
    <row r="74" spans="2:22" x14ac:dyDescent="0.25">
      <c r="B74" t="s">
        <v>139</v>
      </c>
      <c r="D74">
        <f>_xlfn.POISSON.DIST(7,5,FALSE)</f>
        <v>0.104444862957054</v>
      </c>
      <c r="U74">
        <v>55</v>
      </c>
      <c r="V74">
        <f t="shared" si="1"/>
        <v>1.095857384907228E-19</v>
      </c>
    </row>
    <row r="75" spans="2:22" x14ac:dyDescent="0.25">
      <c r="B75" t="s">
        <v>142</v>
      </c>
      <c r="D75">
        <f>1-_xlfn.POISSON.DIST(9,5,TRUE)</f>
        <v>3.182805730620486E-2</v>
      </c>
      <c r="U75">
        <v>56</v>
      </c>
      <c r="V75">
        <f t="shared" si="1"/>
        <v>2.3482658248012085E-20</v>
      </c>
    </row>
    <row r="76" spans="2:22" x14ac:dyDescent="0.25">
      <c r="B76" t="s">
        <v>141</v>
      </c>
      <c r="D76">
        <f>_xlfn.POISSON.DIST(0,5,FALSE)</f>
        <v>6.737946999085467E-3</v>
      </c>
      <c r="U76">
        <v>57</v>
      </c>
      <c r="V76">
        <f t="shared" si="1"/>
        <v>4.943717525897306E-21</v>
      </c>
    </row>
    <row r="77" spans="2:22" x14ac:dyDescent="0.25">
      <c r="B77" t="s">
        <v>140</v>
      </c>
      <c r="D77">
        <f>_xlfn.POISSON.DIST(4,5,TRUE)</f>
        <v>0.44049328506521235</v>
      </c>
      <c r="U77">
        <v>58</v>
      </c>
      <c r="V77">
        <f t="shared" si="1"/>
        <v>1.0228381088063434E-21</v>
      </c>
    </row>
    <row r="78" spans="2:22" x14ac:dyDescent="0.25">
      <c r="U78">
        <v>59</v>
      </c>
      <c r="V78">
        <f t="shared" si="1"/>
        <v>2.0803486958772875E-22</v>
      </c>
    </row>
    <row r="79" spans="2:22" x14ac:dyDescent="0.25">
      <c r="U79">
        <v>60</v>
      </c>
      <c r="V79">
        <f t="shared" si="1"/>
        <v>4.1606973917545887E-23</v>
      </c>
    </row>
    <row r="80" spans="2:22" x14ac:dyDescent="0.25">
      <c r="U80">
        <v>61</v>
      </c>
      <c r="V80">
        <f t="shared" si="1"/>
        <v>8.1849784755828958E-24</v>
      </c>
    </row>
    <row r="81" spans="2:22" x14ac:dyDescent="0.25">
      <c r="U81">
        <v>62</v>
      </c>
      <c r="V81">
        <f t="shared" si="1"/>
        <v>1.5841893823708681E-24</v>
      </c>
    </row>
    <row r="82" spans="2:22" x14ac:dyDescent="0.25">
      <c r="U82">
        <v>63</v>
      </c>
      <c r="V82">
        <f t="shared" si="1"/>
        <v>3.0175035854683104E-25</v>
      </c>
    </row>
    <row r="83" spans="2:22" x14ac:dyDescent="0.25">
      <c r="U83">
        <v>64</v>
      </c>
      <c r="V83">
        <f t="shared" si="1"/>
        <v>5.6578192227530476E-26</v>
      </c>
    </row>
    <row r="84" spans="2:22" x14ac:dyDescent="0.25">
      <c r="U84">
        <v>65</v>
      </c>
      <c r="V84">
        <f t="shared" ref="V84:V141" si="11">_xlfn.POISSON.DIST(U84,12,FALSE)</f>
        <v>1.0445204718928756E-26</v>
      </c>
    </row>
    <row r="85" spans="2:22" x14ac:dyDescent="0.25">
      <c r="U85">
        <v>66</v>
      </c>
      <c r="V85">
        <f t="shared" si="11"/>
        <v>1.8991281307143185E-27</v>
      </c>
    </row>
    <row r="86" spans="2:22" x14ac:dyDescent="0.25">
      <c r="U86">
        <v>67</v>
      </c>
      <c r="V86">
        <f t="shared" si="11"/>
        <v>3.4014235176973222E-28</v>
      </c>
    </row>
    <row r="87" spans="2:22" x14ac:dyDescent="0.25">
      <c r="U87">
        <v>68</v>
      </c>
      <c r="V87">
        <f t="shared" si="11"/>
        <v>6.002512090053993E-29</v>
      </c>
    </row>
    <row r="88" spans="2:22" x14ac:dyDescent="0.25">
      <c r="B88" t="s">
        <v>143</v>
      </c>
      <c r="D88">
        <f>_xlfn.POISSON.DIST(1,0.5,FALSE)</f>
        <v>0.30326532985631671</v>
      </c>
      <c r="U88">
        <v>69</v>
      </c>
      <c r="V88">
        <f t="shared" si="11"/>
        <v>1.0439151460963497E-29</v>
      </c>
    </row>
    <row r="89" spans="2:22" x14ac:dyDescent="0.25">
      <c r="B89" t="s">
        <v>144</v>
      </c>
      <c r="D89">
        <f>_xlfn.POISSON.DIST(0,0.5,FALSE)</f>
        <v>0.60653065971263342</v>
      </c>
      <c r="U89">
        <v>70</v>
      </c>
      <c r="V89">
        <f t="shared" si="11"/>
        <v>1.7895688218794679E-30</v>
      </c>
    </row>
    <row r="90" spans="2:22" x14ac:dyDescent="0.25">
      <c r="B90" t="s">
        <v>145</v>
      </c>
      <c r="D90">
        <f>_xlfn.POISSON.DIST(4,0.5,FALSE)</f>
        <v>1.5795069263349827E-3</v>
      </c>
      <c r="U90">
        <v>71</v>
      </c>
      <c r="V90">
        <f t="shared" si="11"/>
        <v>3.0246233609230184E-31</v>
      </c>
    </row>
    <row r="91" spans="2:22" x14ac:dyDescent="0.25">
      <c r="B91" t="s">
        <v>146</v>
      </c>
      <c r="D91">
        <f>1-_xlfn.POISSON.DIST(0,0.5,TRUE)</f>
        <v>0.39346934028736658</v>
      </c>
      <c r="U91">
        <v>72</v>
      </c>
      <c r="V91">
        <f t="shared" si="11"/>
        <v>5.0410389348717933E-32</v>
      </c>
    </row>
    <row r="92" spans="2:22" x14ac:dyDescent="0.25">
      <c r="U92">
        <v>73</v>
      </c>
      <c r="V92">
        <f t="shared" si="11"/>
        <v>8.2866393449945242E-33</v>
      </c>
    </row>
    <row r="93" spans="2:22" x14ac:dyDescent="0.25">
      <c r="U93">
        <v>74</v>
      </c>
      <c r="V93">
        <f t="shared" si="11"/>
        <v>1.3437793532423968E-33</v>
      </c>
    </row>
    <row r="94" spans="2:22" x14ac:dyDescent="0.25">
      <c r="U94">
        <v>75</v>
      </c>
      <c r="V94">
        <f t="shared" si="11"/>
        <v>2.1500469651878006E-34</v>
      </c>
    </row>
    <row r="95" spans="2:22" x14ac:dyDescent="0.25">
      <c r="U95">
        <v>76</v>
      </c>
      <c r="V95">
        <f t="shared" si="11"/>
        <v>3.3948109976649746E-35</v>
      </c>
    </row>
    <row r="96" spans="2:22" x14ac:dyDescent="0.25">
      <c r="U96">
        <v>77</v>
      </c>
      <c r="V96">
        <f t="shared" si="11"/>
        <v>5.2906145418155094E-36</v>
      </c>
    </row>
    <row r="97" spans="21:22" x14ac:dyDescent="0.25">
      <c r="U97">
        <v>78</v>
      </c>
      <c r="V97">
        <f t="shared" si="11"/>
        <v>8.1394069874083898E-37</v>
      </c>
    </row>
    <row r="98" spans="21:22" x14ac:dyDescent="0.25">
      <c r="U98">
        <v>79</v>
      </c>
      <c r="V98">
        <f t="shared" si="11"/>
        <v>1.2363656183405144E-37</v>
      </c>
    </row>
    <row r="99" spans="21:22" x14ac:dyDescent="0.25">
      <c r="U99">
        <v>80</v>
      </c>
      <c r="V99">
        <f t="shared" si="11"/>
        <v>1.8545484275107933E-38</v>
      </c>
    </row>
    <row r="100" spans="21:22" x14ac:dyDescent="0.25">
      <c r="U100">
        <v>81</v>
      </c>
      <c r="V100">
        <f t="shared" si="11"/>
        <v>2.7474791518678253E-39</v>
      </c>
    </row>
    <row r="101" spans="21:22" x14ac:dyDescent="0.25">
      <c r="U101">
        <v>82</v>
      </c>
      <c r="V101">
        <f t="shared" si="11"/>
        <v>4.0207011978553872E-40</v>
      </c>
    </row>
    <row r="102" spans="21:22" x14ac:dyDescent="0.25">
      <c r="U102">
        <v>83</v>
      </c>
      <c r="V102">
        <f t="shared" si="11"/>
        <v>5.8130619728029926E-41</v>
      </c>
    </row>
    <row r="103" spans="21:22" x14ac:dyDescent="0.25">
      <c r="U103">
        <v>84</v>
      </c>
      <c r="V103">
        <f t="shared" si="11"/>
        <v>8.3043742468613933E-42</v>
      </c>
    </row>
    <row r="104" spans="21:22" x14ac:dyDescent="0.25">
      <c r="U104">
        <v>85</v>
      </c>
      <c r="V104">
        <f t="shared" si="11"/>
        <v>1.1723822466157264E-42</v>
      </c>
    </row>
    <row r="105" spans="21:22" x14ac:dyDescent="0.25">
      <c r="U105">
        <v>86</v>
      </c>
      <c r="V105">
        <f t="shared" si="11"/>
        <v>1.635882204580051E-43</v>
      </c>
    </row>
    <row r="106" spans="21:22" x14ac:dyDescent="0.25">
      <c r="U106">
        <v>87</v>
      </c>
      <c r="V106">
        <f t="shared" si="11"/>
        <v>2.2563892476966503E-44</v>
      </c>
    </row>
    <row r="107" spans="21:22" x14ac:dyDescent="0.25">
      <c r="U107">
        <v>88</v>
      </c>
      <c r="V107">
        <f t="shared" si="11"/>
        <v>3.0768944286772348E-45</v>
      </c>
    </row>
    <row r="108" spans="21:22" x14ac:dyDescent="0.25">
      <c r="U108">
        <v>89</v>
      </c>
      <c r="V108">
        <f t="shared" si="11"/>
        <v>4.1486217015872104E-46</v>
      </c>
    </row>
    <row r="109" spans="21:22" x14ac:dyDescent="0.25">
      <c r="U109">
        <v>90</v>
      </c>
      <c r="V109">
        <f t="shared" si="11"/>
        <v>5.5314956021164607E-47</v>
      </c>
    </row>
    <row r="110" spans="21:22" x14ac:dyDescent="0.25">
      <c r="U110">
        <v>91</v>
      </c>
      <c r="V110">
        <f t="shared" si="11"/>
        <v>7.2942799148786989E-48</v>
      </c>
    </row>
    <row r="111" spans="21:22" x14ac:dyDescent="0.25">
      <c r="U111">
        <v>92</v>
      </c>
      <c r="V111">
        <f t="shared" si="11"/>
        <v>9.5142781498417351E-49</v>
      </c>
    </row>
    <row r="112" spans="21:22" x14ac:dyDescent="0.25">
      <c r="U112">
        <v>93</v>
      </c>
      <c r="V112">
        <f t="shared" si="11"/>
        <v>1.2276487935280219E-49</v>
      </c>
    </row>
    <row r="113" spans="21:22" x14ac:dyDescent="0.25">
      <c r="U113">
        <v>94</v>
      </c>
      <c r="V113">
        <f t="shared" si="11"/>
        <v>1.5672112257804167E-50</v>
      </c>
    </row>
    <row r="114" spans="21:22" x14ac:dyDescent="0.25">
      <c r="U114">
        <v>95</v>
      </c>
      <c r="V114">
        <f t="shared" si="11"/>
        <v>1.9796352325647649E-51</v>
      </c>
    </row>
    <row r="115" spans="21:22" x14ac:dyDescent="0.25">
      <c r="U115">
        <v>96</v>
      </c>
      <c r="V115">
        <f t="shared" si="11"/>
        <v>2.4745440407059892E-52</v>
      </c>
    </row>
    <row r="116" spans="21:22" x14ac:dyDescent="0.25">
      <c r="U116">
        <v>97</v>
      </c>
      <c r="V116">
        <f t="shared" si="11"/>
        <v>3.0612915967496171E-53</v>
      </c>
    </row>
    <row r="117" spans="21:22" x14ac:dyDescent="0.25">
      <c r="U117">
        <v>98</v>
      </c>
      <c r="V117">
        <f t="shared" si="11"/>
        <v>3.7485203225505059E-54</v>
      </c>
    </row>
    <row r="118" spans="21:22" x14ac:dyDescent="0.25">
      <c r="U118">
        <v>99</v>
      </c>
      <c r="V118">
        <f t="shared" si="11"/>
        <v>4.5436609970309638E-55</v>
      </c>
    </row>
    <row r="119" spans="21:22" x14ac:dyDescent="0.25">
      <c r="U119">
        <v>100</v>
      </c>
      <c r="V119">
        <f t="shared" si="11"/>
        <v>5.4523931964370875E-56</v>
      </c>
    </row>
    <row r="120" spans="21:22" x14ac:dyDescent="0.25">
      <c r="U120">
        <v>101</v>
      </c>
      <c r="V120">
        <f t="shared" si="11"/>
        <v>6.4780909264600253E-57</v>
      </c>
    </row>
    <row r="121" spans="21:22" x14ac:dyDescent="0.25">
      <c r="U121">
        <v>102</v>
      </c>
      <c r="V121">
        <f t="shared" si="11"/>
        <v>7.6212834428938822E-58</v>
      </c>
    </row>
    <row r="122" spans="21:22" x14ac:dyDescent="0.25">
      <c r="U122">
        <v>103</v>
      </c>
      <c r="V122">
        <f t="shared" si="11"/>
        <v>8.8791651761872212E-59</v>
      </c>
    </row>
    <row r="123" spans="21:22" x14ac:dyDescent="0.25">
      <c r="U123">
        <v>104</v>
      </c>
      <c r="V123">
        <f t="shared" si="11"/>
        <v>1.0245190587908703E-59</v>
      </c>
    </row>
    <row r="124" spans="21:22" x14ac:dyDescent="0.25">
      <c r="U124">
        <v>105</v>
      </c>
      <c r="V124">
        <f t="shared" si="11"/>
        <v>1.1708789243323621E-60</v>
      </c>
    </row>
    <row r="125" spans="21:22" x14ac:dyDescent="0.25">
      <c r="U125">
        <v>106</v>
      </c>
      <c r="V125">
        <f t="shared" si="11"/>
        <v>1.3255233105648978E-61</v>
      </c>
    </row>
    <row r="126" spans="21:22" x14ac:dyDescent="0.25">
      <c r="U126">
        <v>107</v>
      </c>
      <c r="V126">
        <f t="shared" si="11"/>
        <v>1.4865681987644466E-62</v>
      </c>
    </row>
    <row r="127" spans="21:22" x14ac:dyDescent="0.25">
      <c r="U127">
        <v>108</v>
      </c>
      <c r="V127">
        <f t="shared" si="11"/>
        <v>1.6517424430715388E-63</v>
      </c>
    </row>
    <row r="128" spans="21:22" x14ac:dyDescent="0.25">
      <c r="U128">
        <v>109</v>
      </c>
      <c r="V128">
        <f t="shared" si="11"/>
        <v>1.81843204741827E-64</v>
      </c>
    </row>
    <row r="129" spans="21:22" x14ac:dyDescent="0.25">
      <c r="U129">
        <v>110</v>
      </c>
      <c r="V129">
        <f t="shared" si="11"/>
        <v>1.9837440517290729E-65</v>
      </c>
    </row>
    <row r="130" spans="21:22" x14ac:dyDescent="0.25">
      <c r="U130">
        <v>111</v>
      </c>
      <c r="V130">
        <f t="shared" si="11"/>
        <v>2.1445881640313284E-66</v>
      </c>
    </row>
    <row r="131" spans="21:22" x14ac:dyDescent="0.25">
      <c r="U131">
        <v>112</v>
      </c>
      <c r="V131">
        <f t="shared" si="11"/>
        <v>2.2977730328907598E-67</v>
      </c>
    </row>
    <row r="132" spans="21:22" x14ac:dyDescent="0.25">
      <c r="U132">
        <v>113</v>
      </c>
      <c r="V132">
        <f t="shared" si="11"/>
        <v>2.4401129552823401E-68</v>
      </c>
    </row>
    <row r="133" spans="21:22" x14ac:dyDescent="0.25">
      <c r="U133">
        <v>114</v>
      </c>
      <c r="V133">
        <f t="shared" si="11"/>
        <v>2.5685399529285482E-69</v>
      </c>
    </row>
    <row r="134" spans="21:22" x14ac:dyDescent="0.25">
      <c r="U134">
        <v>115</v>
      </c>
      <c r="V134">
        <f t="shared" si="11"/>
        <v>2.6802156030559131E-70</v>
      </c>
    </row>
    <row r="135" spans="21:22" x14ac:dyDescent="0.25">
      <c r="U135">
        <v>116</v>
      </c>
      <c r="V135">
        <f t="shared" si="11"/>
        <v>2.7726368307475987E-71</v>
      </c>
    </row>
    <row r="136" spans="21:22" x14ac:dyDescent="0.25">
      <c r="U136">
        <v>117</v>
      </c>
      <c r="V136">
        <f t="shared" si="11"/>
        <v>2.8437300828179641E-72</v>
      </c>
    </row>
    <row r="137" spans="21:22" x14ac:dyDescent="0.25">
      <c r="U137">
        <v>118</v>
      </c>
      <c r="V137">
        <f t="shared" si="11"/>
        <v>2.8919288977811133E-73</v>
      </c>
    </row>
    <row r="138" spans="21:22" x14ac:dyDescent="0.25">
      <c r="U138">
        <v>119</v>
      </c>
      <c r="V138">
        <f t="shared" si="11"/>
        <v>2.9162308212918948E-74</v>
      </c>
    </row>
    <row r="139" spans="21:22" x14ac:dyDescent="0.25">
      <c r="U139">
        <v>120</v>
      </c>
      <c r="V139">
        <f t="shared" si="11"/>
        <v>2.9162308212916871E-75</v>
      </c>
    </row>
    <row r="140" spans="21:22" x14ac:dyDescent="0.25">
      <c r="U140">
        <v>121</v>
      </c>
      <c r="V140">
        <f t="shared" si="11"/>
        <v>2.8921297401239351E-76</v>
      </c>
    </row>
    <row r="141" spans="21:22" x14ac:dyDescent="0.25">
      <c r="U141">
        <v>122</v>
      </c>
      <c r="V141">
        <f t="shared" si="11"/>
        <v>2.8447177771711971E-77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0"/>
  <sheetViews>
    <sheetView tabSelected="1" topLeftCell="A40" workbookViewId="0">
      <selection activeCell="H59" sqref="H59"/>
    </sheetView>
  </sheetViews>
  <sheetFormatPr baseColWidth="10" defaultRowHeight="15" x14ac:dyDescent="0.25"/>
  <cols>
    <col min="1" max="1" width="16.7109375" customWidth="1"/>
    <col min="2" max="2" width="18.5703125" customWidth="1"/>
  </cols>
  <sheetData>
    <row r="1" spans="1:1" x14ac:dyDescent="0.25">
      <c r="A1" s="1" t="s">
        <v>153</v>
      </c>
    </row>
    <row r="2" spans="1:1" x14ac:dyDescent="0.25">
      <c r="A2" t="s">
        <v>154</v>
      </c>
    </row>
    <row r="10" spans="1:1" x14ac:dyDescent="0.25">
      <c r="A10" t="s">
        <v>155</v>
      </c>
    </row>
    <row r="11" spans="1:1" x14ac:dyDescent="0.25">
      <c r="A11" t="s">
        <v>156</v>
      </c>
    </row>
    <row r="18" spans="1:29" x14ac:dyDescent="0.25">
      <c r="A18" s="49" t="s">
        <v>162</v>
      </c>
      <c r="B18" s="49" t="s">
        <v>157</v>
      </c>
      <c r="C18" s="49" t="s">
        <v>160</v>
      </c>
    </row>
    <row r="19" spans="1:29" x14ac:dyDescent="0.25">
      <c r="A19" s="49">
        <v>16</v>
      </c>
      <c r="B19" s="49">
        <v>41</v>
      </c>
      <c r="C19" s="49">
        <f>(B19-B$24)/B$26</f>
        <v>-1.9777783830787383</v>
      </c>
    </row>
    <row r="20" spans="1:29" x14ac:dyDescent="0.25">
      <c r="A20" s="49">
        <v>59</v>
      </c>
      <c r="B20" s="49">
        <v>40</v>
      </c>
      <c r="C20" s="49">
        <f t="shared" ref="C20:C23" si="0">(B20-B$24)/B$26</f>
        <v>-2.4172846904295691</v>
      </c>
      <c r="AB20">
        <v>-3</v>
      </c>
      <c r="AC20">
        <f>_xlfn.NORM.S.DIST(AB20,FALSE)</f>
        <v>4.4318484119380075E-3</v>
      </c>
    </row>
    <row r="21" spans="1:29" x14ac:dyDescent="0.25">
      <c r="A21" s="49">
        <v>99</v>
      </c>
      <c r="B21" s="49">
        <v>54</v>
      </c>
      <c r="C21" s="49">
        <f t="shared" si="0"/>
        <v>3.7358036124820613</v>
      </c>
      <c r="AB21">
        <v>-2.99</v>
      </c>
      <c r="AC21">
        <f t="shared" ref="AC21:AC84" si="1">_xlfn.NORM.S.DIST(AB21,FALSE)</f>
        <v>4.5665899546701444E-3</v>
      </c>
    </row>
    <row r="22" spans="1:29" x14ac:dyDescent="0.25">
      <c r="A22" s="49">
        <v>36</v>
      </c>
      <c r="B22" s="49">
        <v>44</v>
      </c>
      <c r="C22" s="49">
        <f t="shared" si="0"/>
        <v>-0.65925946102624611</v>
      </c>
      <c r="AB22">
        <v>-2.98</v>
      </c>
      <c r="AC22">
        <f t="shared" si="1"/>
        <v>4.7049575269339792E-3</v>
      </c>
    </row>
    <row r="23" spans="1:29" x14ac:dyDescent="0.25">
      <c r="A23" s="49">
        <v>21</v>
      </c>
      <c r="B23" s="49">
        <v>42</v>
      </c>
      <c r="C23" s="49">
        <f t="shared" si="0"/>
        <v>-1.5382720757279076</v>
      </c>
      <c r="AB23">
        <v>-2.97</v>
      </c>
      <c r="AC23">
        <f t="shared" si="1"/>
        <v>4.847032905978944E-3</v>
      </c>
    </row>
    <row r="24" spans="1:29" x14ac:dyDescent="0.25">
      <c r="B24" s="59">
        <v>45.5</v>
      </c>
      <c r="C24" s="60" t="s">
        <v>158</v>
      </c>
      <c r="AB24">
        <v>-2.96</v>
      </c>
      <c r="AC24">
        <f t="shared" si="1"/>
        <v>4.9928992136123763E-3</v>
      </c>
    </row>
    <row r="25" spans="1:29" x14ac:dyDescent="0.25">
      <c r="B25" s="59">
        <v>5.1768999999999998</v>
      </c>
      <c r="C25" s="60" t="s">
        <v>159</v>
      </c>
      <c r="AB25">
        <v>-2.95</v>
      </c>
      <c r="AC25">
        <f t="shared" si="1"/>
        <v>5.1426409230539392E-3</v>
      </c>
    </row>
    <row r="26" spans="1:29" x14ac:dyDescent="0.25">
      <c r="B26" s="59">
        <f>SQRT(B25)</f>
        <v>2.2752802025245153</v>
      </c>
      <c r="C26" s="60" t="s">
        <v>161</v>
      </c>
      <c r="AB26">
        <v>-2.94</v>
      </c>
      <c r="AC26">
        <f t="shared" si="1"/>
        <v>5.2963438653110201E-3</v>
      </c>
    </row>
    <row r="27" spans="1:29" x14ac:dyDescent="0.25">
      <c r="AB27">
        <v>-2.93</v>
      </c>
      <c r="AC27">
        <f t="shared" si="1"/>
        <v>5.4540952350565454E-3</v>
      </c>
    </row>
    <row r="28" spans="1:29" x14ac:dyDescent="0.25">
      <c r="A28" t="s">
        <v>163</v>
      </c>
      <c r="B28">
        <f>_xlfn.NORM.S.DIST(100000000,TRUE)-_xlfn.NORM.S.DIST(2,TRUE)</f>
        <v>2.2750131948179209E-2</v>
      </c>
      <c r="AB28">
        <v>-2.92</v>
      </c>
      <c r="AC28">
        <f t="shared" si="1"/>
        <v>5.615983595990969E-3</v>
      </c>
    </row>
    <row r="29" spans="1:29" x14ac:dyDescent="0.25">
      <c r="A29" t="s">
        <v>164</v>
      </c>
      <c r="B29">
        <f>_xlfn.NORM.S.DIST(2.55,TRUE)-_xlfn.NORM.S.DIST(-2.55,TRUE)</f>
        <v>0.98922770809186655</v>
      </c>
      <c r="AB29">
        <v>-2.91</v>
      </c>
      <c r="AC29">
        <f t="shared" si="1"/>
        <v>5.7820988856694729E-3</v>
      </c>
    </row>
    <row r="30" spans="1:29" x14ac:dyDescent="0.25">
      <c r="AB30">
        <v>-2.9</v>
      </c>
      <c r="AC30">
        <f t="shared" si="1"/>
        <v>5.9525324197758538E-3</v>
      </c>
    </row>
    <row r="31" spans="1:29" x14ac:dyDescent="0.25">
      <c r="AB31">
        <v>-2.89</v>
      </c>
      <c r="AC31">
        <f t="shared" si="1"/>
        <v>6.1273768958236873E-3</v>
      </c>
    </row>
    <row r="32" spans="1:29" x14ac:dyDescent="0.25">
      <c r="AB32">
        <v>-2.88</v>
      </c>
      <c r="AC32">
        <f t="shared" si="1"/>
        <v>6.3067263962659275E-3</v>
      </c>
    </row>
    <row r="33" spans="28:29" x14ac:dyDescent="0.25">
      <c r="AB33">
        <v>-2.87</v>
      </c>
      <c r="AC33">
        <f t="shared" si="1"/>
        <v>6.4906763909933643E-3</v>
      </c>
    </row>
    <row r="34" spans="28:29" x14ac:dyDescent="0.25">
      <c r="AB34">
        <v>-2.86</v>
      </c>
      <c r="AC34">
        <f t="shared" si="1"/>
        <v>6.6793237392026202E-3</v>
      </c>
    </row>
    <row r="35" spans="28:29" x14ac:dyDescent="0.25">
      <c r="AB35">
        <v>-2.85</v>
      </c>
      <c r="AC35">
        <f t="shared" si="1"/>
        <v>6.8727666906139712E-3</v>
      </c>
    </row>
    <row r="36" spans="28:29" x14ac:dyDescent="0.25">
      <c r="AB36">
        <v>-2.84</v>
      </c>
      <c r="AC36">
        <f t="shared" si="1"/>
        <v>7.0711048860194487E-3</v>
      </c>
    </row>
    <row r="37" spans="28:29" x14ac:dyDescent="0.25">
      <c r="AB37">
        <v>-2.83</v>
      </c>
      <c r="AC37">
        <f t="shared" si="1"/>
        <v>7.2744393571412182E-3</v>
      </c>
    </row>
    <row r="38" spans="28:29" x14ac:dyDescent="0.25">
      <c r="AB38">
        <v>-2.82</v>
      </c>
      <c r="AC38">
        <f t="shared" si="1"/>
        <v>7.4828725257805638E-3</v>
      </c>
    </row>
    <row r="39" spans="28:29" x14ac:dyDescent="0.25">
      <c r="AB39">
        <v>-2.81</v>
      </c>
      <c r="AC39">
        <f t="shared" si="1"/>
        <v>7.6965082022373218E-3</v>
      </c>
    </row>
    <row r="40" spans="28:29" x14ac:dyDescent="0.25">
      <c r="AB40">
        <v>-2.8</v>
      </c>
      <c r="AC40">
        <f t="shared" si="1"/>
        <v>7.9154515829799686E-3</v>
      </c>
    </row>
    <row r="41" spans="28:29" x14ac:dyDescent="0.25">
      <c r="AB41">
        <v>-2.79</v>
      </c>
      <c r="AC41">
        <f t="shared" si="1"/>
        <v>8.1398092475460215E-3</v>
      </c>
    </row>
    <row r="42" spans="28:29" x14ac:dyDescent="0.25">
      <c r="AB42">
        <v>-2.78000000000001</v>
      </c>
      <c r="AC42">
        <f t="shared" si="1"/>
        <v>8.3696891546527954E-3</v>
      </c>
    </row>
    <row r="43" spans="28:29" x14ac:dyDescent="0.25">
      <c r="AB43">
        <v>-2.77</v>
      </c>
      <c r="AC43">
        <f t="shared" si="1"/>
        <v>8.6052006374996715E-3</v>
      </c>
    </row>
    <row r="44" spans="28:29" x14ac:dyDescent="0.25">
      <c r="AB44">
        <v>-2.76000000000001</v>
      </c>
      <c r="AC44">
        <f t="shared" si="1"/>
        <v>8.84645439823698E-3</v>
      </c>
    </row>
    <row r="45" spans="28:29" x14ac:dyDescent="0.25">
      <c r="AB45">
        <v>-2.75</v>
      </c>
      <c r="AC45">
        <f t="shared" si="1"/>
        <v>9.0935625015910529E-3</v>
      </c>
    </row>
    <row r="46" spans="28:29" x14ac:dyDescent="0.25">
      <c r="AB46">
        <v>-2.74000000000001</v>
      </c>
      <c r="AC46">
        <f t="shared" si="1"/>
        <v>9.3466383676120302E-3</v>
      </c>
    </row>
    <row r="47" spans="28:29" x14ac:dyDescent="0.25">
      <c r="AB47">
        <v>-2.7300000000000102</v>
      </c>
      <c r="AC47">
        <f t="shared" si="1"/>
        <v>9.6057967635393184E-3</v>
      </c>
    </row>
    <row r="48" spans="28:29" x14ac:dyDescent="0.25">
      <c r="AB48">
        <v>-2.72000000000001</v>
      </c>
      <c r="AC48">
        <f t="shared" si="1"/>
        <v>9.8711537947508716E-3</v>
      </c>
    </row>
    <row r="49" spans="2:29" x14ac:dyDescent="0.25">
      <c r="B49" s="33" t="s">
        <v>166</v>
      </c>
      <c r="C49" s="27"/>
      <c r="D49" s="27"/>
      <c r="E49" s="27"/>
      <c r="F49" s="27"/>
      <c r="G49" s="27"/>
      <c r="AB49">
        <v>-2.7100000000000102</v>
      </c>
      <c r="AC49">
        <f t="shared" si="1"/>
        <v>1.0142826894786797E-2</v>
      </c>
    </row>
    <row r="50" spans="2:29" x14ac:dyDescent="0.25">
      <c r="B50" s="65" t="s">
        <v>167</v>
      </c>
      <c r="C50" s="41" t="s">
        <v>160</v>
      </c>
      <c r="D50" s="27"/>
      <c r="E50" s="27" t="s">
        <v>168</v>
      </c>
      <c r="F50" s="66">
        <f>_xlfn.NORM.S.DIST(1,TRUE)-_xlfn.NORM.S.DIST(-1,TRUE)</f>
        <v>0.68268949213708607</v>
      </c>
      <c r="G50" s="27"/>
      <c r="AB50">
        <v>-2.7000000000000099</v>
      </c>
      <c r="AC50">
        <f t="shared" si="1"/>
        <v>1.0420934814422318E-2</v>
      </c>
    </row>
    <row r="51" spans="2:29" x14ac:dyDescent="0.25">
      <c r="B51" s="65">
        <v>8.5</v>
      </c>
      <c r="C51" s="41">
        <f>(8.5-11.5)/3</f>
        <v>-1</v>
      </c>
      <c r="D51" s="27"/>
      <c r="E51" s="27"/>
      <c r="F51" s="27"/>
      <c r="G51" s="27"/>
      <c r="AB51">
        <v>-2.6900000000000102</v>
      </c>
      <c r="AC51">
        <f t="shared" si="1"/>
        <v>1.0705597609771892E-2</v>
      </c>
    </row>
    <row r="52" spans="2:29" x14ac:dyDescent="0.25">
      <c r="B52" s="65">
        <v>14.5</v>
      </c>
      <c r="C52" s="41">
        <f>(B52-11.5)/3</f>
        <v>1</v>
      </c>
      <c r="D52" s="27"/>
      <c r="E52" s="27"/>
      <c r="F52" s="27"/>
      <c r="G52" s="27"/>
      <c r="AB52">
        <v>-2.6800000000000099</v>
      </c>
      <c r="AC52">
        <f t="shared" si="1"/>
        <v>1.0996936629405284E-2</v>
      </c>
    </row>
    <row r="53" spans="2:29" x14ac:dyDescent="0.25">
      <c r="B53" s="33"/>
      <c r="C53" s="27"/>
      <c r="D53" s="27"/>
      <c r="E53" s="27"/>
      <c r="F53" s="27"/>
      <c r="G53" s="27"/>
      <c r="AB53">
        <v>-2.6700000000000101</v>
      </c>
      <c r="AC53">
        <f t="shared" si="1"/>
        <v>1.129507450045583E-2</v>
      </c>
    </row>
    <row r="54" spans="2:29" x14ac:dyDescent="0.25">
      <c r="B54" s="33" t="s">
        <v>169</v>
      </c>
      <c r="C54" s="27"/>
      <c r="D54" s="27"/>
      <c r="E54" s="27"/>
      <c r="F54" s="27"/>
      <c r="G54" s="27"/>
      <c r="AB54">
        <v>-2.6600000000000099</v>
      </c>
      <c r="AC54">
        <f t="shared" si="1"/>
        <v>1.1600135113702259E-2</v>
      </c>
    </row>
    <row r="55" spans="2:29" x14ac:dyDescent="0.25">
      <c r="B55" s="65">
        <v>10</v>
      </c>
      <c r="C55" s="41">
        <f>(B55-11.5)/3</f>
        <v>-0.5</v>
      </c>
      <c r="D55" s="27"/>
      <c r="E55" s="27" t="s">
        <v>170</v>
      </c>
      <c r="F55" s="66">
        <f>1-_xlfn.NORM.S.DIST(-0.5,TRUE)</f>
        <v>0.69146246127401312</v>
      </c>
      <c r="G55" s="27"/>
      <c r="AB55">
        <v>-2.6500000000000101</v>
      </c>
      <c r="AC55">
        <f t="shared" si="1"/>
        <v>1.1912243607604862E-2</v>
      </c>
    </row>
    <row r="56" spans="2:29" x14ac:dyDescent="0.25">
      <c r="B56" s="33"/>
      <c r="C56" s="27"/>
      <c r="D56" s="27"/>
      <c r="E56" s="27"/>
      <c r="F56" s="27"/>
      <c r="G56" s="27"/>
      <c r="AB56">
        <v>-2.6400000000000099</v>
      </c>
      <c r="AC56">
        <f t="shared" si="1"/>
        <v>1.2231526351277656E-2</v>
      </c>
    </row>
    <row r="57" spans="2:29" x14ac:dyDescent="0.25">
      <c r="B57" s="33" t="s">
        <v>171</v>
      </c>
      <c r="C57" s="27"/>
      <c r="D57" s="27"/>
      <c r="E57" s="27"/>
      <c r="F57" s="27"/>
      <c r="G57" s="27"/>
      <c r="AB57">
        <v>-2.6300000000000101</v>
      </c>
      <c r="AC57">
        <f t="shared" si="1"/>
        <v>1.2558110926377871E-2</v>
      </c>
    </row>
    <row r="58" spans="2:29" x14ac:dyDescent="0.25">
      <c r="B58" s="65">
        <v>12</v>
      </c>
      <c r="C58" s="41">
        <f>(B58-11.5)/3</f>
        <v>0.16666666666666666</v>
      </c>
      <c r="D58" s="27"/>
      <c r="E58" s="27" t="s">
        <v>172</v>
      </c>
      <c r="F58" s="66">
        <f>_xlfn.NORM.S.DIST(C58,TRUE)</f>
        <v>0.56618383261090366</v>
      </c>
      <c r="G58" s="27"/>
      <c r="AB58">
        <v>-2.6200000000000099</v>
      </c>
      <c r="AC58">
        <f t="shared" si="1"/>
        <v>1.2892126107894976E-2</v>
      </c>
    </row>
    <row r="59" spans="2:29" x14ac:dyDescent="0.25">
      <c r="AB59">
        <v>-2.6100000000000101</v>
      </c>
      <c r="AC59">
        <f t="shared" si="1"/>
        <v>1.323370184382102E-2</v>
      </c>
    </row>
    <row r="60" spans="2:29" x14ac:dyDescent="0.25">
      <c r="AB60">
        <v>-2.6000000000000099</v>
      </c>
      <c r="AC60">
        <f t="shared" si="1"/>
        <v>1.3582969233685271E-2</v>
      </c>
    </row>
    <row r="61" spans="2:29" x14ac:dyDescent="0.25">
      <c r="AB61">
        <v>-2.5900000000000101</v>
      </c>
      <c r="AC61">
        <f t="shared" si="1"/>
        <v>1.3940060505935452E-2</v>
      </c>
    </row>
    <row r="62" spans="2:29" x14ac:dyDescent="0.25">
      <c r="AB62">
        <v>-2.5800000000000098</v>
      </c>
      <c r="AC62">
        <f t="shared" si="1"/>
        <v>1.4305108994149328E-2</v>
      </c>
    </row>
    <row r="63" spans="2:29" x14ac:dyDescent="0.25">
      <c r="AB63">
        <v>-2.5700000000000101</v>
      </c>
      <c r="AC63">
        <f t="shared" si="1"/>
        <v>1.4678249112059659E-2</v>
      </c>
    </row>
    <row r="64" spans="2:29" x14ac:dyDescent="0.25">
      <c r="AB64">
        <v>-2.5600000000000098</v>
      </c>
      <c r="AC64">
        <f t="shared" si="1"/>
        <v>1.5059616327377075E-2</v>
      </c>
    </row>
    <row r="65" spans="2:29" x14ac:dyDescent="0.25">
      <c r="AB65">
        <v>-2.55000000000001</v>
      </c>
      <c r="AC65">
        <f t="shared" si="1"/>
        <v>1.5449347134394779E-2</v>
      </c>
    </row>
    <row r="66" spans="2:29" x14ac:dyDescent="0.25">
      <c r="AB66">
        <v>-2.5400000000000098</v>
      </c>
      <c r="AC66">
        <f t="shared" si="1"/>
        <v>1.5847579025360423E-2</v>
      </c>
    </row>
    <row r="67" spans="2:29" x14ac:dyDescent="0.25">
      <c r="AB67">
        <v>-2.53000000000001</v>
      </c>
      <c r="AC67">
        <f t="shared" si="1"/>
        <v>1.6254450460600086E-2</v>
      </c>
    </row>
    <row r="68" spans="2:29" x14ac:dyDescent="0.25">
      <c r="AB68">
        <v>-2.5200000000000098</v>
      </c>
      <c r="AC68">
        <f t="shared" si="1"/>
        <v>1.6670100837380651E-2</v>
      </c>
    </row>
    <row r="69" spans="2:29" x14ac:dyDescent="0.25">
      <c r="AB69">
        <v>-2.51000000000001</v>
      </c>
      <c r="AC69">
        <f t="shared" si="1"/>
        <v>1.7094670457496512E-2</v>
      </c>
    </row>
    <row r="70" spans="2:29" x14ac:dyDescent="0.25">
      <c r="AB70">
        <v>-2.5000000000000102</v>
      </c>
      <c r="AC70">
        <f t="shared" si="1"/>
        <v>1.7528300493568086E-2</v>
      </c>
    </row>
    <row r="71" spans="2:29" x14ac:dyDescent="0.25">
      <c r="AB71">
        <v>-2.49000000000001</v>
      </c>
      <c r="AC71">
        <f t="shared" si="1"/>
        <v>1.7971132954039192E-2</v>
      </c>
    </row>
    <row r="72" spans="2:29" x14ac:dyDescent="0.25">
      <c r="AB72">
        <v>-2.4800000000000102</v>
      </c>
      <c r="AC72">
        <f t="shared" si="1"/>
        <v>1.842331064686158E-2</v>
      </c>
    </row>
    <row r="73" spans="2:29" x14ac:dyDescent="0.25">
      <c r="B73" s="27" t="s">
        <v>173</v>
      </c>
      <c r="C73" s="27"/>
      <c r="D73" s="27" t="s">
        <v>160</v>
      </c>
      <c r="E73" s="27"/>
      <c r="F73" s="27" t="s">
        <v>174</v>
      </c>
      <c r="G73" s="27"/>
      <c r="H73" s="27"/>
      <c r="AB73">
        <v>-2.47000000000001</v>
      </c>
      <c r="AC73">
        <f t="shared" si="1"/>
        <v>1.8884977141855712E-2</v>
      </c>
    </row>
    <row r="74" spans="2:29" x14ac:dyDescent="0.25">
      <c r="B74" s="27" t="s">
        <v>175</v>
      </c>
      <c r="C74" s="66">
        <f>1-_xlfn.NORM.S.DIST(D74,TRUE)</f>
        <v>0.11506967022170822</v>
      </c>
      <c r="D74" s="27">
        <f>(200-140)/50</f>
        <v>1.2</v>
      </c>
      <c r="E74" s="27"/>
      <c r="F74" s="66">
        <f>10000*(0.11506967)</f>
        <v>1150.6967</v>
      </c>
      <c r="G74" s="27"/>
      <c r="H74" s="27"/>
      <c r="AB74">
        <v>-2.4600000000000102</v>
      </c>
      <c r="AC74">
        <f t="shared" si="1"/>
        <v>1.9356276731736472E-2</v>
      </c>
    </row>
    <row r="75" spans="2:29" x14ac:dyDescent="0.25">
      <c r="B75" s="27"/>
      <c r="C75" s="27"/>
      <c r="D75" s="27"/>
      <c r="E75" s="27"/>
      <c r="F75" s="27"/>
      <c r="G75" s="27"/>
      <c r="H75" s="27"/>
      <c r="AB75">
        <v>-2.4500000000000099</v>
      </c>
      <c r="AC75">
        <f t="shared" si="1"/>
        <v>1.9837354391794845E-2</v>
      </c>
    </row>
    <row r="76" spans="2:29" x14ac:dyDescent="0.25">
      <c r="B76" s="27" t="s">
        <v>176</v>
      </c>
      <c r="C76" s="27"/>
      <c r="D76" s="27"/>
      <c r="E76" s="27"/>
      <c r="F76" s="27"/>
      <c r="G76" s="27"/>
      <c r="H76" s="27"/>
      <c r="AB76">
        <v>-2.4400000000000102</v>
      </c>
      <c r="AC76">
        <f t="shared" si="1"/>
        <v>2.0328355738225331E-2</v>
      </c>
    </row>
    <row r="77" spans="2:29" x14ac:dyDescent="0.25">
      <c r="B77" s="27" t="s">
        <v>177</v>
      </c>
      <c r="C77" s="66">
        <f>_xlfn.NORM.S.DIST(D77,TRUE)</f>
        <v>0.21185539858339661</v>
      </c>
      <c r="D77" s="27">
        <f>(100-140)/50</f>
        <v>-0.8</v>
      </c>
      <c r="E77" s="27"/>
      <c r="F77" s="27"/>
      <c r="G77" s="27"/>
      <c r="H77" s="27"/>
      <c r="AB77">
        <v>-2.4300000000000099</v>
      </c>
      <c r="AC77">
        <f t="shared" si="1"/>
        <v>2.0829426985091687E-2</v>
      </c>
    </row>
    <row r="78" spans="2:29" x14ac:dyDescent="0.25">
      <c r="B78" s="27"/>
      <c r="C78" s="27"/>
      <c r="D78" s="27"/>
      <c r="E78" s="27"/>
      <c r="F78" s="27"/>
      <c r="G78" s="27"/>
      <c r="H78" s="27"/>
      <c r="AB78">
        <v>-2.4200000000000101</v>
      </c>
      <c r="AC78">
        <f t="shared" si="1"/>
        <v>2.1340714899922262E-2</v>
      </c>
    </row>
    <row r="79" spans="2:29" x14ac:dyDescent="0.25">
      <c r="B79" s="27" t="s">
        <v>178</v>
      </c>
      <c r="C79" s="27"/>
      <c r="D79" s="27">
        <f>(100-140)/50</f>
        <v>-0.8</v>
      </c>
      <c r="E79" s="27"/>
      <c r="F79" s="27"/>
      <c r="G79" s="27"/>
      <c r="H79" s="27"/>
      <c r="AB79">
        <v>-2.4100000000000099</v>
      </c>
      <c r="AC79">
        <f t="shared" si="1"/>
        <v>2.186236675792887E-2</v>
      </c>
    </row>
    <row r="80" spans="2:29" x14ac:dyDescent="0.25">
      <c r="B80" s="27" t="s">
        <v>179</v>
      </c>
      <c r="C80" s="66">
        <f>_xlfn.NORM.S.DIST(D80,TRUE)-_xlfn.NORM.S.DIST(D79,TRUE)</f>
        <v>0.67307493119489514</v>
      </c>
      <c r="D80" s="27">
        <f>(200-140)/50</f>
        <v>1.2</v>
      </c>
      <c r="E80" s="27"/>
      <c r="F80" s="27"/>
      <c r="G80" s="27"/>
      <c r="H80" s="27"/>
      <c r="AB80">
        <v>-2.4000000000000101</v>
      </c>
      <c r="AC80">
        <f t="shared" si="1"/>
        <v>2.2394530294842355E-2</v>
      </c>
    </row>
    <row r="81" spans="2:29" x14ac:dyDescent="0.25">
      <c r="B81" s="27"/>
      <c r="C81" s="27"/>
      <c r="D81" s="27"/>
      <c r="E81" s="27"/>
      <c r="F81" s="27"/>
      <c r="G81" s="27"/>
      <c r="H81" s="27"/>
      <c r="AB81">
        <v>-2.3900000000000099</v>
      </c>
      <c r="AC81">
        <f t="shared" si="1"/>
        <v>2.2937353658360152E-2</v>
      </c>
    </row>
    <row r="82" spans="2:29" x14ac:dyDescent="0.25">
      <c r="B82" s="27" t="s">
        <v>180</v>
      </c>
      <c r="C82" s="27"/>
      <c r="D82" s="27"/>
      <c r="E82" s="27"/>
      <c r="F82" s="27"/>
      <c r="G82" s="27"/>
      <c r="H82" s="27"/>
      <c r="AB82">
        <v>-2.3800000000000101</v>
      </c>
      <c r="AC82">
        <f t="shared" si="1"/>
        <v>2.3490985358200791E-2</v>
      </c>
    </row>
    <row r="83" spans="2:29" x14ac:dyDescent="0.25">
      <c r="B83" s="27"/>
      <c r="C83" s="66">
        <f>_xlfn.NORM.S.DIST(D83,TRUE)-_xlfn.NORM.S.DIST(D80,TRUE)</f>
        <v>0.10116622270820963</v>
      </c>
      <c r="D83" s="27">
        <f>(250-140)/50</f>
        <v>2.2000000000000002</v>
      </c>
      <c r="E83" s="27"/>
      <c r="F83" s="27"/>
      <c r="G83" s="27"/>
      <c r="H83" s="27"/>
      <c r="AB83">
        <v>-2.3700000000000099</v>
      </c>
      <c r="AC83">
        <f t="shared" si="1"/>
        <v>2.4055574214762416E-2</v>
      </c>
    </row>
    <row r="84" spans="2:29" x14ac:dyDescent="0.25">
      <c r="AB84">
        <v>-2.3600000000000101</v>
      </c>
      <c r="AC84">
        <f t="shared" si="1"/>
        <v>2.4631269306381917E-2</v>
      </c>
    </row>
    <row r="85" spans="2:29" x14ac:dyDescent="0.25">
      <c r="AB85">
        <v>-2.3500000000000099</v>
      </c>
      <c r="AC85">
        <f t="shared" ref="AC85:AC148" si="2">_xlfn.NORM.S.DIST(AB85,FALSE)</f>
        <v>2.5218219915193813E-2</v>
      </c>
    </row>
    <row r="86" spans="2:29" x14ac:dyDescent="0.25">
      <c r="AB86">
        <v>-2.3400000000000101</v>
      </c>
      <c r="AC86">
        <f t="shared" si="2"/>
        <v>2.5816575471587076E-2</v>
      </c>
    </row>
    <row r="87" spans="2:29" x14ac:dyDescent="0.25">
      <c r="AB87">
        <v>-2.3300000000000098</v>
      </c>
      <c r="AC87">
        <f t="shared" si="2"/>
        <v>2.6426485497261124E-2</v>
      </c>
    </row>
    <row r="88" spans="2:29" x14ac:dyDescent="0.25">
      <c r="AB88">
        <v>-2.3200000000000101</v>
      </c>
      <c r="AC88">
        <f t="shared" si="2"/>
        <v>2.7048099546881147E-2</v>
      </c>
    </row>
    <row r="89" spans="2:29" x14ac:dyDescent="0.25">
      <c r="AB89">
        <v>-2.31000000000002</v>
      </c>
      <c r="AC89">
        <f t="shared" si="2"/>
        <v>2.7681567148335293E-2</v>
      </c>
    </row>
    <row r="90" spans="2:29" x14ac:dyDescent="0.25">
      <c r="AB90">
        <v>-2.30000000000001</v>
      </c>
      <c r="AC90">
        <f t="shared" si="2"/>
        <v>2.8327037741600516E-2</v>
      </c>
    </row>
    <row r="91" spans="2:29" x14ac:dyDescent="0.25">
      <c r="AB91">
        <v>-2.29000000000002</v>
      </c>
      <c r="AC91">
        <f t="shared" si="2"/>
        <v>2.898466061620809E-2</v>
      </c>
    </row>
    <row r="92" spans="2:29" x14ac:dyDescent="0.25">
      <c r="AB92">
        <v>-2.28000000000001</v>
      </c>
      <c r="AC92">
        <f t="shared" si="2"/>
        <v>2.9654584847340591E-2</v>
      </c>
    </row>
    <row r="93" spans="2:29" x14ac:dyDescent="0.25">
      <c r="B93" s="33"/>
      <c r="C93" s="27"/>
      <c r="D93" s="27"/>
      <c r="E93" s="27"/>
      <c r="AB93">
        <v>-2.27000000000002</v>
      </c>
      <c r="AC93">
        <f t="shared" si="2"/>
        <v>3.0336959230530265E-2</v>
      </c>
    </row>
    <row r="94" spans="2:29" x14ac:dyDescent="0.25">
      <c r="B94" s="33" t="s">
        <v>181</v>
      </c>
      <c r="C94" s="27"/>
      <c r="D94" s="27" t="s">
        <v>160</v>
      </c>
      <c r="E94" s="27"/>
      <c r="AB94">
        <v>-2.2600000000000202</v>
      </c>
      <c r="AC94">
        <f t="shared" si="2"/>
        <v>3.1031932215006844E-2</v>
      </c>
    </row>
    <row r="95" spans="2:29" x14ac:dyDescent="0.25">
      <c r="B95" s="33" t="s">
        <v>182</v>
      </c>
      <c r="C95" s="66">
        <f>(1-_xlfn.NORM.S.DIST(D95,TRUE))</f>
        <v>0.34457825838967571</v>
      </c>
      <c r="D95" s="27">
        <f>(1450-1400)/125</f>
        <v>0.4</v>
      </c>
      <c r="E95" s="27"/>
      <c r="AB95">
        <v>-2.25000000000002</v>
      </c>
      <c r="AC95">
        <f t="shared" si="2"/>
        <v>3.1739651835665995E-2</v>
      </c>
    </row>
    <row r="96" spans="2:29" x14ac:dyDescent="0.25">
      <c r="B96" s="33"/>
      <c r="C96" s="27"/>
      <c r="D96" s="27"/>
      <c r="E96" s="27"/>
      <c r="AB96">
        <v>-2.2400000000000202</v>
      </c>
      <c r="AC96">
        <f t="shared" si="2"/>
        <v>3.2460265643695987E-2</v>
      </c>
    </row>
    <row r="97" spans="2:29" x14ac:dyDescent="0.25">
      <c r="B97" s="33" t="s">
        <v>183</v>
      </c>
      <c r="C97" s="27"/>
      <c r="D97" s="27"/>
      <c r="E97" s="27"/>
      <c r="AB97">
        <v>-2.23000000000002</v>
      </c>
      <c r="AC97">
        <f t="shared" si="2"/>
        <v>3.3193920635859644E-2</v>
      </c>
    </row>
    <row r="98" spans="2:29" x14ac:dyDescent="0.25">
      <c r="B98" s="33" t="s">
        <v>184</v>
      </c>
      <c r="C98" s="66">
        <f>_xlfn.NORM.S.DIST(D98,TRUE)</f>
        <v>0.34457825838967576</v>
      </c>
      <c r="D98" s="27">
        <f>(1350-1400)/125</f>
        <v>-0.4</v>
      </c>
      <c r="E98" s="27"/>
      <c r="AB98">
        <v>-2.2200000000000202</v>
      </c>
      <c r="AC98">
        <f t="shared" si="2"/>
        <v>3.3940763182447674E-2</v>
      </c>
    </row>
    <row r="99" spans="2:29" x14ac:dyDescent="0.25">
      <c r="B99" s="33"/>
      <c r="C99" s="27"/>
      <c r="D99" s="27"/>
      <c r="E99" s="27"/>
      <c r="AB99">
        <v>-2.2100000000000199</v>
      </c>
      <c r="AC99">
        <f t="shared" si="2"/>
        <v>3.47009389539173E-2</v>
      </c>
    </row>
    <row r="100" spans="2:29" x14ac:dyDescent="0.25">
      <c r="B100" s="33" t="s">
        <v>185</v>
      </c>
      <c r="C100" s="27"/>
      <c r="D100" s="27"/>
      <c r="E100" s="27"/>
      <c r="AB100">
        <v>-2.2000000000000202</v>
      </c>
      <c r="AC100">
        <f t="shared" si="2"/>
        <v>3.5474592846229863E-2</v>
      </c>
    </row>
    <row r="101" spans="2:29" x14ac:dyDescent="0.25">
      <c r="B101" s="33" t="s">
        <v>186</v>
      </c>
      <c r="C101" s="66">
        <f>_xlfn.NORM.S.DIST(D102,TRUE)-_xlfn.NORM.S.DIST(D101,TRUE)</f>
        <v>0.57628920283320673</v>
      </c>
      <c r="D101" s="27">
        <f>(1300-1400)/125</f>
        <v>-0.8</v>
      </c>
      <c r="E101" s="27"/>
      <c r="AB101">
        <v>-2.1900000000000199</v>
      </c>
      <c r="AC101">
        <f t="shared" si="2"/>
        <v>3.6261868904904647E-2</v>
      </c>
    </row>
    <row r="102" spans="2:29" x14ac:dyDescent="0.25">
      <c r="B102" s="33"/>
      <c r="C102" s="27"/>
      <c r="D102" s="27">
        <f>(1500-1400)/125</f>
        <v>0.8</v>
      </c>
      <c r="E102" s="27"/>
      <c r="AB102">
        <v>-2.1800000000000201</v>
      </c>
      <c r="AC102">
        <f t="shared" si="2"/>
        <v>3.7062910247804857E-2</v>
      </c>
    </row>
    <row r="103" spans="2:29" x14ac:dyDescent="0.25">
      <c r="AB103">
        <v>-2.1700000000000199</v>
      </c>
      <c r="AC103">
        <f t="shared" si="2"/>
        <v>3.7877858986675846E-2</v>
      </c>
    </row>
    <row r="104" spans="2:29" x14ac:dyDescent="0.25">
      <c r="AB104">
        <v>-2.1600000000000201</v>
      </c>
      <c r="AC104">
        <f t="shared" si="2"/>
        <v>3.8706856147453943E-2</v>
      </c>
    </row>
    <row r="105" spans="2:29" x14ac:dyDescent="0.25">
      <c r="AB105">
        <v>-2.1500000000000199</v>
      </c>
      <c r="AC105">
        <f t="shared" si="2"/>
        <v>3.955004158936852E-2</v>
      </c>
    </row>
    <row r="106" spans="2:29" x14ac:dyDescent="0.25">
      <c r="AB106">
        <v>-2.1400000000000201</v>
      </c>
      <c r="AC106">
        <f t="shared" si="2"/>
        <v>4.0407553922858566E-2</v>
      </c>
    </row>
    <row r="107" spans="2:29" x14ac:dyDescent="0.25">
      <c r="AB107">
        <v>-2.1300000000000199</v>
      </c>
      <c r="AC107">
        <f t="shared" si="2"/>
        <v>4.1279530426328662E-2</v>
      </c>
    </row>
    <row r="108" spans="2:29" x14ac:dyDescent="0.25">
      <c r="AB108">
        <v>-2.1200000000000201</v>
      </c>
      <c r="AC108">
        <f t="shared" si="2"/>
        <v>4.2166106961768528E-2</v>
      </c>
    </row>
    <row r="109" spans="2:29" x14ac:dyDescent="0.25">
      <c r="AB109">
        <v>-2.1100000000000199</v>
      </c>
      <c r="AC109">
        <f t="shared" si="2"/>
        <v>4.3067417889263923E-2</v>
      </c>
    </row>
    <row r="110" spans="2:29" x14ac:dyDescent="0.25">
      <c r="AB110">
        <v>-2.1000000000000201</v>
      </c>
      <c r="AC110">
        <f t="shared" si="2"/>
        <v>4.3983595980425338E-2</v>
      </c>
    </row>
    <row r="111" spans="2:29" x14ac:dyDescent="0.25">
      <c r="AB111">
        <v>-2.0900000000000198</v>
      </c>
      <c r="AC111">
        <f t="shared" si="2"/>
        <v>4.4914772330765219E-2</v>
      </c>
    </row>
    <row r="112" spans="2:29" x14ac:dyDescent="0.25">
      <c r="AB112">
        <v>-2.0800000000000201</v>
      </c>
      <c r="AC112">
        <f t="shared" si="2"/>
        <v>4.5861076271052993E-2</v>
      </c>
    </row>
    <row r="113" spans="28:29" x14ac:dyDescent="0.25">
      <c r="AB113">
        <v>-2.0700000000000198</v>
      </c>
      <c r="AC113">
        <f t="shared" si="2"/>
        <v>4.6822635277681234E-2</v>
      </c>
    </row>
    <row r="114" spans="28:29" x14ac:dyDescent="0.25">
      <c r="AB114">
        <v>-2.06000000000002</v>
      </c>
      <c r="AC114">
        <f t="shared" si="2"/>
        <v>4.7799574882075056E-2</v>
      </c>
    </row>
    <row r="115" spans="28:29" x14ac:dyDescent="0.25">
      <c r="AB115">
        <v>-2.0500000000000198</v>
      </c>
      <c r="AC115">
        <f t="shared" si="2"/>
        <v>4.8792018579180772E-2</v>
      </c>
    </row>
    <row r="116" spans="28:29" x14ac:dyDescent="0.25">
      <c r="AB116">
        <v>-2.04000000000002</v>
      </c>
      <c r="AC116">
        <f t="shared" si="2"/>
        <v>4.9800087735068735E-2</v>
      </c>
    </row>
    <row r="117" spans="28:29" x14ac:dyDescent="0.25">
      <c r="AB117">
        <v>-2.0300000000000198</v>
      </c>
      <c r="AC117">
        <f t="shared" si="2"/>
        <v>5.0823901493689122E-2</v>
      </c>
    </row>
    <row r="118" spans="28:29" x14ac:dyDescent="0.25">
      <c r="AB118">
        <v>-2.02000000000002</v>
      </c>
      <c r="AC118">
        <f t="shared" si="2"/>
        <v>5.1863576682818463E-2</v>
      </c>
    </row>
    <row r="119" spans="28:29" x14ac:dyDescent="0.25">
      <c r="AB119">
        <v>-2.0100000000000202</v>
      </c>
      <c r="AC119">
        <f t="shared" si="2"/>
        <v>5.2919227719238134E-2</v>
      </c>
    </row>
    <row r="120" spans="28:29" x14ac:dyDescent="0.25">
      <c r="AB120">
        <v>-2.00000000000002</v>
      </c>
      <c r="AC120">
        <f t="shared" si="2"/>
        <v>5.3990966513185898E-2</v>
      </c>
    </row>
    <row r="121" spans="28:29" x14ac:dyDescent="0.25">
      <c r="AB121">
        <v>-1.99000000000002</v>
      </c>
      <c r="AC121">
        <f t="shared" si="2"/>
        <v>5.5078902372123581E-2</v>
      </c>
    </row>
    <row r="122" spans="28:29" x14ac:dyDescent="0.25">
      <c r="AB122">
        <v>-1.98000000000002</v>
      </c>
      <c r="AC122">
        <f t="shared" si="2"/>
        <v>5.6183141903865821E-2</v>
      </c>
    </row>
    <row r="123" spans="28:29" x14ac:dyDescent="0.25">
      <c r="AB123">
        <v>-1.97000000000002</v>
      </c>
      <c r="AC123">
        <f t="shared" si="2"/>
        <v>5.7303788919114883E-2</v>
      </c>
    </row>
    <row r="124" spans="28:29" x14ac:dyDescent="0.25">
      <c r="AB124">
        <v>-1.9600000000000199</v>
      </c>
      <c r="AC124">
        <f t="shared" si="2"/>
        <v>5.844094433344918E-2</v>
      </c>
    </row>
    <row r="125" spans="28:29" x14ac:dyDescent="0.25">
      <c r="AB125">
        <v>-1.9500000000000199</v>
      </c>
      <c r="AC125">
        <f t="shared" si="2"/>
        <v>5.9594706068813751E-2</v>
      </c>
    </row>
    <row r="126" spans="28:29" x14ac:dyDescent="0.25">
      <c r="AB126">
        <v>-1.9400000000000199</v>
      </c>
      <c r="AC126">
        <f t="shared" si="2"/>
        <v>6.0765168954562424E-2</v>
      </c>
    </row>
    <row r="127" spans="28:29" x14ac:dyDescent="0.25">
      <c r="AB127">
        <v>-1.9300000000000199</v>
      </c>
      <c r="AC127">
        <f t="shared" si="2"/>
        <v>6.1952424628102791E-2</v>
      </c>
    </row>
    <row r="128" spans="28:29" x14ac:dyDescent="0.25">
      <c r="AB128">
        <v>-1.9200000000000199</v>
      </c>
      <c r="AC128">
        <f t="shared" si="2"/>
        <v>6.315656143519624E-2</v>
      </c>
    </row>
    <row r="129" spans="28:29" x14ac:dyDescent="0.25">
      <c r="AB129">
        <v>-1.9100000000000199</v>
      </c>
      <c r="AC129">
        <f t="shared" si="2"/>
        <v>6.4377664329966902E-2</v>
      </c>
    </row>
    <row r="130" spans="28:29" x14ac:dyDescent="0.25">
      <c r="AB130">
        <v>-1.9000000000000199</v>
      </c>
      <c r="AC130">
        <f t="shared" si="2"/>
        <v>6.5615814774674111E-2</v>
      </c>
    </row>
    <row r="131" spans="28:29" x14ac:dyDescent="0.25">
      <c r="AB131">
        <v>-1.8900000000000201</v>
      </c>
      <c r="AC131">
        <f t="shared" si="2"/>
        <v>6.6871090639304603E-2</v>
      </c>
    </row>
    <row r="132" spans="28:29" x14ac:dyDescent="0.25">
      <c r="AB132">
        <v>-1.8800000000000201</v>
      </c>
      <c r="AC132">
        <f t="shared" si="2"/>
        <v>6.8143566101041997E-2</v>
      </c>
    </row>
    <row r="133" spans="28:29" x14ac:dyDescent="0.25">
      <c r="AB133">
        <v>-1.8700000000000201</v>
      </c>
      <c r="AC133">
        <f t="shared" si="2"/>
        <v>6.9433311543671591E-2</v>
      </c>
    </row>
    <row r="134" spans="28:29" x14ac:dyDescent="0.25">
      <c r="AB134">
        <v>-1.8600000000000201</v>
      </c>
      <c r="AC134">
        <f t="shared" si="2"/>
        <v>7.0740393456980744E-2</v>
      </c>
    </row>
    <row r="135" spans="28:29" x14ac:dyDescent="0.25">
      <c r="AB135">
        <v>-1.8500000000000201</v>
      </c>
      <c r="AC135">
        <f t="shared" si="2"/>
        <v>7.2064874336215307E-2</v>
      </c>
    </row>
    <row r="136" spans="28:29" x14ac:dyDescent="0.25">
      <c r="AB136">
        <v>-1.8400000000000201</v>
      </c>
      <c r="AC136">
        <f t="shared" si="2"/>
        <v>7.3406812581654171E-2</v>
      </c>
    </row>
    <row r="137" spans="28:29" x14ac:dyDescent="0.25">
      <c r="AB137">
        <v>-1.8300000000000201</v>
      </c>
      <c r="AC137">
        <f t="shared" si="2"/>
        <v>7.4766262398364883E-2</v>
      </c>
    </row>
    <row r="138" spans="28:29" x14ac:dyDescent="0.25">
      <c r="AB138">
        <v>-1.82000000000003</v>
      </c>
      <c r="AC138">
        <f t="shared" si="2"/>
        <v>7.6143273696203148E-2</v>
      </c>
    </row>
    <row r="139" spans="28:29" x14ac:dyDescent="0.25">
      <c r="AB139">
        <v>-1.81000000000003</v>
      </c>
      <c r="AC139">
        <f t="shared" si="2"/>
        <v>7.7537891990129768E-2</v>
      </c>
    </row>
    <row r="140" spans="28:29" x14ac:dyDescent="0.25">
      <c r="AB140">
        <v>-1.80000000000003</v>
      </c>
      <c r="AC140">
        <f t="shared" si="2"/>
        <v>7.8950158300889889E-2</v>
      </c>
    </row>
    <row r="141" spans="28:29" x14ac:dyDescent="0.25">
      <c r="AB141">
        <v>-1.79000000000003</v>
      </c>
      <c r="AC141">
        <f t="shared" si="2"/>
        <v>8.0380109056149854E-2</v>
      </c>
    </row>
    <row r="142" spans="28:29" x14ac:dyDescent="0.25">
      <c r="AB142">
        <v>-1.78000000000003</v>
      </c>
      <c r="AC142">
        <f t="shared" si="2"/>
        <v>8.1827775992138446E-2</v>
      </c>
    </row>
    <row r="143" spans="28:29" x14ac:dyDescent="0.25">
      <c r="AB143">
        <v>-1.77000000000003</v>
      </c>
      <c r="AC143">
        <f t="shared" si="2"/>
        <v>8.329318605587005E-2</v>
      </c>
    </row>
    <row r="144" spans="28:29" x14ac:dyDescent="0.25">
      <c r="AB144">
        <v>-1.76000000000003</v>
      </c>
      <c r="AC144">
        <f t="shared" si="2"/>
        <v>8.4776361308017759E-2</v>
      </c>
    </row>
    <row r="145" spans="28:29" x14ac:dyDescent="0.25">
      <c r="AB145">
        <v>-1.75000000000003</v>
      </c>
      <c r="AC145">
        <f t="shared" si="2"/>
        <v>8.6277318826506993E-2</v>
      </c>
    </row>
    <row r="146" spans="28:29" x14ac:dyDescent="0.25">
      <c r="AB146">
        <v>-1.74000000000003</v>
      </c>
      <c r="AC146">
        <f t="shared" si="2"/>
        <v>8.7796070610901056E-2</v>
      </c>
    </row>
    <row r="147" spans="28:29" x14ac:dyDescent="0.25">
      <c r="AB147">
        <v>-1.73000000000003</v>
      </c>
      <c r="AC147">
        <f t="shared" si="2"/>
        <v>8.9332623487650364E-2</v>
      </c>
    </row>
    <row r="148" spans="28:29" x14ac:dyDescent="0.25">
      <c r="AB148">
        <v>-1.7200000000000299</v>
      </c>
      <c r="AC148">
        <f t="shared" si="2"/>
        <v>9.0886979016278166E-2</v>
      </c>
    </row>
    <row r="149" spans="28:29" x14ac:dyDescent="0.25">
      <c r="AB149">
        <v>-1.7100000000000299</v>
      </c>
      <c r="AC149">
        <f t="shared" ref="AC149:AC212" si="3">_xlfn.NORM.S.DIST(AB149,FALSE)</f>
        <v>9.2459133396575938E-2</v>
      </c>
    </row>
    <row r="150" spans="28:29" x14ac:dyDescent="0.25">
      <c r="AB150">
        <v>-1.7000000000000299</v>
      </c>
      <c r="AC150">
        <f t="shared" si="3"/>
        <v>9.4049077376882145E-2</v>
      </c>
    </row>
    <row r="151" spans="28:29" x14ac:dyDescent="0.25">
      <c r="AB151">
        <v>-1.6900000000000299</v>
      </c>
      <c r="AC151">
        <f t="shared" si="3"/>
        <v>9.5656796163519159E-2</v>
      </c>
    </row>
    <row r="152" spans="28:29" x14ac:dyDescent="0.25">
      <c r="AB152">
        <v>-1.6800000000000299</v>
      </c>
      <c r="AC152">
        <f t="shared" si="3"/>
        <v>9.7282269331462612E-2</v>
      </c>
    </row>
    <row r="153" spans="28:29" x14ac:dyDescent="0.25">
      <c r="AB153">
        <v>-1.6700000000000299</v>
      </c>
      <c r="AC153">
        <f t="shared" si="3"/>
        <v>9.8925470736318771E-2</v>
      </c>
    </row>
    <row r="154" spans="28:29" x14ac:dyDescent="0.25">
      <c r="AB154">
        <v>-1.6600000000000299</v>
      </c>
      <c r="AC154">
        <f t="shared" si="3"/>
        <v>0.10058636842768556</v>
      </c>
    </row>
    <row r="155" spans="28:29" x14ac:dyDescent="0.25">
      <c r="AB155">
        <v>-1.6500000000000301</v>
      </c>
      <c r="AC155">
        <f t="shared" si="3"/>
        <v>0.10226492456397293</v>
      </c>
    </row>
    <row r="156" spans="28:29" x14ac:dyDescent="0.25">
      <c r="AB156">
        <v>-1.6400000000000301</v>
      </c>
      <c r="AC156">
        <f t="shared" si="3"/>
        <v>0.10396109532875908</v>
      </c>
    </row>
    <row r="157" spans="28:29" x14ac:dyDescent="0.25">
      <c r="AB157">
        <v>-1.6300000000000301</v>
      </c>
      <c r="AC157">
        <f t="shared" si="3"/>
        <v>0.10567483084875845</v>
      </c>
    </row>
    <row r="158" spans="28:29" x14ac:dyDescent="0.25">
      <c r="AB158">
        <v>-1.6200000000000301</v>
      </c>
      <c r="AC158">
        <f t="shared" si="3"/>
        <v>0.10740607511347859</v>
      </c>
    </row>
    <row r="159" spans="28:29" x14ac:dyDescent="0.25">
      <c r="AB159">
        <v>-1.6100000000000301</v>
      </c>
      <c r="AC159">
        <f t="shared" si="3"/>
        <v>0.10915476589664211</v>
      </c>
    </row>
    <row r="160" spans="28:29" x14ac:dyDescent="0.25">
      <c r="AB160">
        <v>-1.6000000000000301</v>
      </c>
      <c r="AC160">
        <f t="shared" si="3"/>
        <v>0.11092083467945021</v>
      </c>
    </row>
    <row r="161" spans="28:29" x14ac:dyDescent="0.25">
      <c r="AB161">
        <v>-1.5900000000000301</v>
      </c>
      <c r="AC161">
        <f t="shared" si="3"/>
        <v>0.11270420657576517</v>
      </c>
    </row>
    <row r="162" spans="28:29" x14ac:dyDescent="0.25">
      <c r="AB162">
        <v>-1.58000000000003</v>
      </c>
      <c r="AC162">
        <f t="shared" si="3"/>
        <v>0.11450480025928694</v>
      </c>
    </row>
    <row r="163" spans="28:29" x14ac:dyDescent="0.25">
      <c r="AB163">
        <v>-1.57000000000003</v>
      </c>
      <c r="AC163">
        <f t="shared" si="3"/>
        <v>0.11632252789280162</v>
      </c>
    </row>
    <row r="164" spans="28:29" x14ac:dyDescent="0.25">
      <c r="AB164">
        <v>-1.56000000000003</v>
      </c>
      <c r="AC164">
        <f t="shared" si="3"/>
        <v>0.11815729505957673</v>
      </c>
    </row>
    <row r="165" spans="28:29" x14ac:dyDescent="0.25">
      <c r="AB165">
        <v>-1.55000000000003</v>
      </c>
      <c r="AC165">
        <f t="shared" si="3"/>
        <v>0.12000900069698002</v>
      </c>
    </row>
    <row r="166" spans="28:29" x14ac:dyDescent="0.25">
      <c r="AB166">
        <v>-1.54000000000003</v>
      </c>
      <c r="AC166">
        <f t="shared" si="3"/>
        <v>0.12187753703239615</v>
      </c>
    </row>
    <row r="167" spans="28:29" x14ac:dyDescent="0.25">
      <c r="AB167">
        <v>-1.53000000000003</v>
      </c>
      <c r="AC167">
        <f t="shared" si="3"/>
        <v>0.12376278952151744</v>
      </c>
    </row>
    <row r="168" spans="28:29" x14ac:dyDescent="0.25">
      <c r="AB168">
        <v>-1.52000000000003</v>
      </c>
      <c r="AC168">
        <f t="shared" si="3"/>
        <v>0.12566463678908243</v>
      </c>
    </row>
    <row r="169" spans="28:29" x14ac:dyDescent="0.25">
      <c r="AB169">
        <v>-1.51000000000003</v>
      </c>
      <c r="AC169">
        <f t="shared" si="3"/>
        <v>0.12758295057213609</v>
      </c>
    </row>
    <row r="170" spans="28:29" x14ac:dyDescent="0.25">
      <c r="AB170">
        <v>-1.50000000000003</v>
      </c>
      <c r="AC170">
        <f t="shared" si="3"/>
        <v>0.12951759566588594</v>
      </c>
    </row>
    <row r="171" spans="28:29" x14ac:dyDescent="0.25">
      <c r="AB171">
        <v>-1.49000000000003</v>
      </c>
      <c r="AC171">
        <f t="shared" si="3"/>
        <v>0.13146842987222518</v>
      </c>
    </row>
    <row r="172" spans="28:29" x14ac:dyDescent="0.25">
      <c r="AB172">
        <v>-1.48000000000003</v>
      </c>
      <c r="AC172">
        <f t="shared" si="3"/>
        <v>0.13343530395099637</v>
      </c>
    </row>
    <row r="173" spans="28:29" x14ac:dyDescent="0.25">
      <c r="AB173">
        <v>-1.4700000000000299</v>
      </c>
      <c r="AC173">
        <f t="shared" si="3"/>
        <v>0.13541806157406533</v>
      </c>
    </row>
    <row r="174" spans="28:29" x14ac:dyDescent="0.25">
      <c r="AB174">
        <v>-1.4600000000000299</v>
      </c>
      <c r="AC174">
        <f t="shared" si="3"/>
        <v>0.13741653928227573</v>
      </c>
    </row>
    <row r="175" spans="28:29" x14ac:dyDescent="0.25">
      <c r="AB175">
        <v>-1.4500000000000299</v>
      </c>
      <c r="AC175">
        <f t="shared" si="3"/>
        <v>0.13943056644535423</v>
      </c>
    </row>
    <row r="176" spans="28:29" x14ac:dyDescent="0.25">
      <c r="AB176">
        <v>-1.4400000000000299</v>
      </c>
      <c r="AC176">
        <f t="shared" si="3"/>
        <v>0.1414599652248327</v>
      </c>
    </row>
    <row r="177" spans="28:29" x14ac:dyDescent="0.25">
      <c r="AB177">
        <v>-1.4300000000000299</v>
      </c>
      <c r="AC177">
        <f t="shared" si="3"/>
        <v>0.14350455054005629</v>
      </c>
    </row>
    <row r="178" spans="28:29" x14ac:dyDescent="0.25">
      <c r="AB178">
        <v>-1.4200000000000299</v>
      </c>
      <c r="AC178">
        <f t="shared" si="3"/>
        <v>0.14556413003734142</v>
      </c>
    </row>
    <row r="179" spans="28:29" x14ac:dyDescent="0.25">
      <c r="AB179">
        <v>-1.4100000000000299</v>
      </c>
      <c r="AC179">
        <f t="shared" si="3"/>
        <v>0.14763850406234949</v>
      </c>
    </row>
    <row r="180" spans="28:29" x14ac:dyDescent="0.25">
      <c r="AB180">
        <v>-1.4000000000000301</v>
      </c>
      <c r="AC180">
        <f t="shared" si="3"/>
        <v>0.14972746563573855</v>
      </c>
    </row>
    <row r="181" spans="28:29" x14ac:dyDescent="0.25">
      <c r="AB181">
        <v>-1.3900000000000301</v>
      </c>
      <c r="AC181">
        <f t="shared" si="3"/>
        <v>0.15183080043215533</v>
      </c>
    </row>
    <row r="182" spans="28:29" x14ac:dyDescent="0.25">
      <c r="AB182">
        <v>-1.3800000000000301</v>
      </c>
      <c r="AC182">
        <f t="shared" si="3"/>
        <v>0.15394828676262731</v>
      </c>
    </row>
    <row r="183" spans="28:29" x14ac:dyDescent="0.25">
      <c r="AB183">
        <v>-1.3700000000000301</v>
      </c>
      <c r="AC183">
        <f t="shared" si="3"/>
        <v>0.15607969556041443</v>
      </c>
    </row>
    <row r="184" spans="28:29" x14ac:dyDescent="0.25">
      <c r="AB184">
        <v>-1.3600000000000301</v>
      </c>
      <c r="AC184">
        <f t="shared" si="3"/>
        <v>0.15822479037037657</v>
      </c>
    </row>
    <row r="185" spans="28:29" x14ac:dyDescent="0.25">
      <c r="AB185">
        <v>-1.3500000000000401</v>
      </c>
      <c r="AC185">
        <f t="shared" si="3"/>
        <v>0.16038332734191094</v>
      </c>
    </row>
    <row r="186" spans="28:29" x14ac:dyDescent="0.25">
      <c r="AB186">
        <v>-1.34000000000004</v>
      </c>
      <c r="AC186">
        <f t="shared" si="3"/>
        <v>0.16255505522552544</v>
      </c>
    </row>
    <row r="187" spans="28:29" x14ac:dyDescent="0.25">
      <c r="AB187">
        <v>-1.33000000000004</v>
      </c>
      <c r="AC187">
        <f t="shared" si="3"/>
        <v>0.16473971537306806</v>
      </c>
    </row>
    <row r="188" spans="28:29" x14ac:dyDescent="0.25">
      <c r="AB188">
        <v>-1.32000000000004</v>
      </c>
      <c r="AC188">
        <f t="shared" si="3"/>
        <v>0.16693704174170501</v>
      </c>
    </row>
    <row r="189" spans="28:29" x14ac:dyDescent="0.25">
      <c r="AB189">
        <v>-1.31000000000004</v>
      </c>
      <c r="AC189">
        <f t="shared" si="3"/>
        <v>0.16914676090166356</v>
      </c>
    </row>
    <row r="190" spans="28:29" x14ac:dyDescent="0.25">
      <c r="AB190">
        <v>-1.30000000000004</v>
      </c>
      <c r="AC190">
        <f t="shared" si="3"/>
        <v>0.17136859204779845</v>
      </c>
    </row>
    <row r="191" spans="28:29" x14ac:dyDescent="0.25">
      <c r="AB191">
        <v>-1.29000000000004</v>
      </c>
      <c r="AC191">
        <f t="shared" si="3"/>
        <v>0.17360224701502402</v>
      </c>
    </row>
    <row r="192" spans="28:29" x14ac:dyDescent="0.25">
      <c r="AB192">
        <v>-1.28000000000004</v>
      </c>
      <c r="AC192">
        <f t="shared" si="3"/>
        <v>0.17584743029765335</v>
      </c>
    </row>
    <row r="193" spans="28:29" x14ac:dyDescent="0.25">
      <c r="AB193">
        <v>-1.27000000000004</v>
      </c>
      <c r="AC193">
        <f t="shared" si="3"/>
        <v>0.17810383907268457</v>
      </c>
    </row>
    <row r="194" spans="28:29" x14ac:dyDescent="0.25">
      <c r="AB194">
        <v>-1.26000000000004</v>
      </c>
      <c r="AC194">
        <f t="shared" si="3"/>
        <v>0.18037116322707125</v>
      </c>
    </row>
    <row r="195" spans="28:29" x14ac:dyDescent="0.25">
      <c r="AB195">
        <v>-1.25000000000004</v>
      </c>
      <c r="AC195">
        <f t="shared" si="3"/>
        <v>0.18264908538901278</v>
      </c>
    </row>
    <row r="196" spans="28:29" x14ac:dyDescent="0.25">
      <c r="AB196">
        <v>-1.24000000000004</v>
      </c>
      <c r="AC196">
        <f t="shared" si="3"/>
        <v>0.18493728096329612</v>
      </c>
    </row>
    <row r="197" spans="28:29" x14ac:dyDescent="0.25">
      <c r="AB197">
        <v>-1.23000000000004</v>
      </c>
      <c r="AC197">
        <f t="shared" si="3"/>
        <v>0.18723541817072034</v>
      </c>
    </row>
    <row r="198" spans="28:29" x14ac:dyDescent="0.25">
      <c r="AB198">
        <v>-1.2200000000000399</v>
      </c>
      <c r="AC198">
        <f t="shared" si="3"/>
        <v>0.189543158091631</v>
      </c>
    </row>
    <row r="199" spans="28:29" x14ac:dyDescent="0.25">
      <c r="AB199">
        <v>-1.2100000000000399</v>
      </c>
      <c r="AC199">
        <f t="shared" si="3"/>
        <v>0.19186015471359011</v>
      </c>
    </row>
    <row r="200" spans="28:29" x14ac:dyDescent="0.25">
      <c r="AB200">
        <v>-1.2000000000000399</v>
      </c>
      <c r="AC200">
        <f t="shared" si="3"/>
        <v>0.19418605498320365</v>
      </c>
    </row>
    <row r="201" spans="28:29" x14ac:dyDescent="0.25">
      <c r="AB201">
        <v>-1.1900000000000399</v>
      </c>
      <c r="AC201">
        <f t="shared" si="3"/>
        <v>0.19652049886212722</v>
      </c>
    </row>
    <row r="202" spans="28:29" x14ac:dyDescent="0.25">
      <c r="AB202">
        <v>-1.1800000000000399</v>
      </c>
      <c r="AC202">
        <f t="shared" si="3"/>
        <v>0.19886311938726653</v>
      </c>
    </row>
    <row r="203" spans="28:29" x14ac:dyDescent="0.25">
      <c r="AB203">
        <v>-1.1700000000000399</v>
      </c>
      <c r="AC203">
        <f t="shared" si="3"/>
        <v>0.20121354273518796</v>
      </c>
    </row>
    <row r="204" spans="28:29" x14ac:dyDescent="0.25">
      <c r="AB204">
        <v>-1.1600000000000401</v>
      </c>
      <c r="AC204">
        <f t="shared" si="3"/>
        <v>0.20357138829074994</v>
      </c>
    </row>
    <row r="205" spans="28:29" x14ac:dyDescent="0.25">
      <c r="AB205">
        <v>-1.1500000000000401</v>
      </c>
      <c r="AC205">
        <f t="shared" si="3"/>
        <v>0.20593626871996526</v>
      </c>
    </row>
    <row r="206" spans="28:29" x14ac:dyDescent="0.25">
      <c r="AB206">
        <v>-1.1400000000000401</v>
      </c>
      <c r="AC206">
        <f t="shared" si="3"/>
        <v>0.20830779004709882</v>
      </c>
    </row>
    <row r="207" spans="28:29" x14ac:dyDescent="0.25">
      <c r="AB207">
        <v>-1.1300000000000401</v>
      </c>
      <c r="AC207">
        <f t="shared" si="3"/>
        <v>0.21068555173600576</v>
      </c>
    </row>
    <row r="208" spans="28:29" x14ac:dyDescent="0.25">
      <c r="AB208">
        <v>-1.1200000000000401</v>
      </c>
      <c r="AC208">
        <f t="shared" si="3"/>
        <v>0.21306914677570832</v>
      </c>
    </row>
    <row r="209" spans="28:29" x14ac:dyDescent="0.25">
      <c r="AB209">
        <v>-1.1100000000000401</v>
      </c>
      <c r="AC209">
        <f t="shared" si="3"/>
        <v>0.21545816177021013</v>
      </c>
    </row>
    <row r="210" spans="28:29" x14ac:dyDescent="0.25">
      <c r="AB210">
        <v>-1.1000000000000401</v>
      </c>
      <c r="AC210">
        <f t="shared" si="3"/>
        <v>0.21785217703254092</v>
      </c>
    </row>
    <row r="211" spans="28:29" x14ac:dyDescent="0.25">
      <c r="AB211">
        <v>-1.09000000000004</v>
      </c>
      <c r="AC211">
        <f t="shared" si="3"/>
        <v>0.22025076668302368</v>
      </c>
    </row>
    <row r="212" spans="28:29" x14ac:dyDescent="0.25">
      <c r="AB212">
        <v>-1.08000000000004</v>
      </c>
      <c r="AC212">
        <f t="shared" si="3"/>
        <v>0.22265349875175153</v>
      </c>
    </row>
    <row r="213" spans="28:29" x14ac:dyDescent="0.25">
      <c r="AB213">
        <v>-1.07000000000004</v>
      </c>
      <c r="AC213">
        <f t="shared" ref="AC213:AC276" si="4">_xlfn.NORM.S.DIST(AB213,FALSE)</f>
        <v>0.22505993528526</v>
      </c>
    </row>
    <row r="214" spans="28:29" x14ac:dyDescent="0.25">
      <c r="AB214">
        <v>-1.06000000000004</v>
      </c>
      <c r="AC214">
        <f t="shared" si="4"/>
        <v>0.22746963245737625</v>
      </c>
    </row>
    <row r="215" spans="28:29" x14ac:dyDescent="0.25">
      <c r="AB215">
        <v>-1.05000000000004</v>
      </c>
      <c r="AC215">
        <f t="shared" si="4"/>
        <v>0.22988214068422338</v>
      </c>
    </row>
    <row r="216" spans="28:29" x14ac:dyDescent="0.25">
      <c r="AB216">
        <v>-1.04000000000004</v>
      </c>
      <c r="AC216">
        <f t="shared" si="4"/>
        <v>0.23229700474335654</v>
      </c>
    </row>
    <row r="217" spans="28:29" x14ac:dyDescent="0.25">
      <c r="AB217">
        <v>-1.03000000000004</v>
      </c>
      <c r="AC217">
        <f t="shared" si="4"/>
        <v>0.23471376389700213</v>
      </c>
    </row>
    <row r="218" spans="28:29" x14ac:dyDescent="0.25">
      <c r="AB218">
        <v>-1.02000000000004</v>
      </c>
      <c r="AC218">
        <f t="shared" si="4"/>
        <v>0.23713195201936993</v>
      </c>
    </row>
    <row r="219" spans="28:29" x14ac:dyDescent="0.25">
      <c r="AB219">
        <v>-1.01000000000004</v>
      </c>
      <c r="AC219">
        <f t="shared" si="4"/>
        <v>0.2395510977280037</v>
      </c>
    </row>
    <row r="220" spans="28:29" x14ac:dyDescent="0.25">
      <c r="AB220">
        <v>-1.00000000000004</v>
      </c>
      <c r="AC220">
        <f t="shared" si="4"/>
        <v>0.24197072451913371</v>
      </c>
    </row>
    <row r="221" spans="28:29" x14ac:dyDescent="0.25">
      <c r="AB221">
        <v>-0.99000000000003996</v>
      </c>
      <c r="AC221">
        <f t="shared" si="4"/>
        <v>0.24439035090698991</v>
      </c>
    </row>
    <row r="222" spans="28:29" x14ac:dyDescent="0.25">
      <c r="AB222">
        <v>-0.98000000000003995</v>
      </c>
      <c r="AC222">
        <f t="shared" si="4"/>
        <v>0.24680949056703308</v>
      </c>
    </row>
    <row r="223" spans="28:29" x14ac:dyDescent="0.25">
      <c r="AB223">
        <v>-0.97000000000004005</v>
      </c>
      <c r="AC223">
        <f t="shared" si="4"/>
        <v>0.24922765248305626</v>
      </c>
    </row>
    <row r="224" spans="28:29" x14ac:dyDescent="0.25">
      <c r="AB224">
        <v>-0.96000000000004004</v>
      </c>
      <c r="AC224">
        <f t="shared" si="4"/>
        <v>0.25164434109810746</v>
      </c>
    </row>
    <row r="225" spans="28:29" x14ac:dyDescent="0.25">
      <c r="AB225">
        <v>-0.95000000000004003</v>
      </c>
      <c r="AC225">
        <f t="shared" si="4"/>
        <v>0.25405905646917937</v>
      </c>
    </row>
    <row r="226" spans="28:29" x14ac:dyDescent="0.25">
      <c r="AB226">
        <v>-0.94000000000004003</v>
      </c>
      <c r="AC226">
        <f t="shared" si="4"/>
        <v>0.25647129442561067</v>
      </c>
    </row>
    <row r="227" spans="28:29" x14ac:dyDescent="0.25">
      <c r="AB227">
        <v>-0.93000000000004002</v>
      </c>
      <c r="AC227">
        <f t="shared" si="4"/>
        <v>0.25888054673113919</v>
      </c>
    </row>
    <row r="228" spans="28:29" x14ac:dyDescent="0.25">
      <c r="AB228">
        <v>-0.92000000000004001</v>
      </c>
      <c r="AC228">
        <f t="shared" si="4"/>
        <v>0.26128630124954355</v>
      </c>
    </row>
    <row r="229" spans="28:29" x14ac:dyDescent="0.25">
      <c r="AB229">
        <v>-0.91000000000004</v>
      </c>
      <c r="AC229">
        <f t="shared" si="4"/>
        <v>0.26368804211380859</v>
      </c>
    </row>
    <row r="230" spans="28:29" x14ac:dyDescent="0.25">
      <c r="AB230">
        <v>-0.90000000000003999</v>
      </c>
      <c r="AC230">
        <f t="shared" si="4"/>
        <v>0.26608524989874527</v>
      </c>
    </row>
    <row r="231" spans="28:29" x14ac:dyDescent="0.25">
      <c r="AB231">
        <v>-0.89000000000003998</v>
      </c>
      <c r="AC231">
        <f t="shared" si="4"/>
        <v>0.26847740179699281</v>
      </c>
    </row>
    <row r="232" spans="28:29" x14ac:dyDescent="0.25">
      <c r="AB232">
        <v>-0.88000000000004996</v>
      </c>
      <c r="AC232">
        <f t="shared" si="4"/>
        <v>0.27086397179832616</v>
      </c>
    </row>
    <row r="233" spans="28:29" x14ac:dyDescent="0.25">
      <c r="AB233">
        <v>-0.87000000000004996</v>
      </c>
      <c r="AC233">
        <f t="shared" si="4"/>
        <v>0.27324443087220435</v>
      </c>
    </row>
    <row r="234" spans="28:29" x14ac:dyDescent="0.25">
      <c r="AB234">
        <v>-0.86000000000004995</v>
      </c>
      <c r="AC234">
        <f t="shared" si="4"/>
        <v>0.27561824715344485</v>
      </c>
    </row>
    <row r="235" spans="28:29" x14ac:dyDescent="0.25">
      <c r="AB235">
        <v>-0.85000000000005005</v>
      </c>
      <c r="AC235">
        <f t="shared" si="4"/>
        <v>0.27798488613098465</v>
      </c>
    </row>
    <row r="236" spans="28:29" x14ac:dyDescent="0.25">
      <c r="AB236">
        <v>-0.84000000000005004</v>
      </c>
      <c r="AC236">
        <f t="shared" si="4"/>
        <v>0.2803438108396088</v>
      </c>
    </row>
    <row r="237" spans="28:29" x14ac:dyDescent="0.25">
      <c r="AB237">
        <v>-0.83000000000005003</v>
      </c>
      <c r="AC237">
        <f t="shared" si="4"/>
        <v>0.28269448205456849</v>
      </c>
    </row>
    <row r="238" spans="28:29" x14ac:dyDescent="0.25">
      <c r="AB238">
        <v>-0.82000000000005002</v>
      </c>
      <c r="AC238">
        <f t="shared" si="4"/>
        <v>0.2850363584889955</v>
      </c>
    </row>
    <row r="239" spans="28:29" x14ac:dyDescent="0.25">
      <c r="AB239">
        <v>-0.81000000000005001</v>
      </c>
      <c r="AC239">
        <f t="shared" si="4"/>
        <v>0.28736889699401669</v>
      </c>
    </row>
    <row r="240" spans="28:29" x14ac:dyDescent="0.25">
      <c r="AB240">
        <v>-0.80000000000005</v>
      </c>
      <c r="AC240">
        <f t="shared" si="4"/>
        <v>0.28969155276147118</v>
      </c>
    </row>
    <row r="241" spans="28:29" x14ac:dyDescent="0.25">
      <c r="AB241">
        <v>-0.79000000000005</v>
      </c>
      <c r="AC241">
        <f t="shared" si="4"/>
        <v>0.29200377952912993</v>
      </c>
    </row>
    <row r="242" spans="28:29" x14ac:dyDescent="0.25">
      <c r="AB242">
        <v>-0.78000000000004999</v>
      </c>
      <c r="AC242">
        <f t="shared" si="4"/>
        <v>0.29430502978831369</v>
      </c>
    </row>
    <row r="243" spans="28:29" x14ac:dyDescent="0.25">
      <c r="AB243">
        <v>-0.77000000000004998</v>
      </c>
      <c r="AC243">
        <f t="shared" si="4"/>
        <v>0.29659475499380433</v>
      </c>
    </row>
    <row r="244" spans="28:29" x14ac:dyDescent="0.25">
      <c r="AB244">
        <v>-0.76000000000004997</v>
      </c>
      <c r="AC244">
        <f t="shared" si="4"/>
        <v>0.29887240577594143</v>
      </c>
    </row>
    <row r="245" spans="28:29" x14ac:dyDescent="0.25">
      <c r="AB245">
        <v>-0.75000000000004996</v>
      </c>
      <c r="AC245">
        <f t="shared" si="4"/>
        <v>0.30113743215479316</v>
      </c>
    </row>
    <row r="246" spans="28:29" x14ac:dyDescent="0.25">
      <c r="AB246">
        <v>-0.74000000000004995</v>
      </c>
      <c r="AC246">
        <f t="shared" si="4"/>
        <v>0.30338928375628893</v>
      </c>
    </row>
    <row r="247" spans="28:29" x14ac:dyDescent="0.25">
      <c r="AB247">
        <v>-0.73000000000005005</v>
      </c>
      <c r="AC247">
        <f t="shared" si="4"/>
        <v>0.30562741003019872</v>
      </c>
    </row>
    <row r="248" spans="28:29" x14ac:dyDescent="0.25">
      <c r="AB248">
        <v>-0.72000000000005004</v>
      </c>
      <c r="AC248">
        <f t="shared" si="4"/>
        <v>0.30785126046984185</v>
      </c>
    </row>
    <row r="249" spans="28:29" x14ac:dyDescent="0.25">
      <c r="AB249">
        <v>-0.71000000000005004</v>
      </c>
      <c r="AC249">
        <f t="shared" si="4"/>
        <v>0.31006028483340514</v>
      </c>
    </row>
    <row r="250" spans="28:29" x14ac:dyDescent="0.25">
      <c r="AB250">
        <v>-0.70000000000005003</v>
      </c>
      <c r="AC250">
        <f t="shared" si="4"/>
        <v>0.31225393336675034</v>
      </c>
    </row>
    <row r="251" spans="28:29" x14ac:dyDescent="0.25">
      <c r="AB251">
        <v>-0.69000000000005002</v>
      </c>
      <c r="AC251">
        <f t="shared" si="4"/>
        <v>0.31443165702758646</v>
      </c>
    </row>
    <row r="252" spans="28:29" x14ac:dyDescent="0.25">
      <c r="AB252">
        <v>-0.68000000000005001</v>
      </c>
      <c r="AC252">
        <f t="shared" si="4"/>
        <v>0.31659290771088205</v>
      </c>
    </row>
    <row r="253" spans="28:29" x14ac:dyDescent="0.25">
      <c r="AB253">
        <v>-0.67000000000005</v>
      </c>
      <c r="AC253">
        <f t="shared" si="4"/>
        <v>0.31873713847539087</v>
      </c>
    </row>
    <row r="254" spans="28:29" x14ac:dyDescent="0.25">
      <c r="AB254">
        <v>-0.66000000000004999</v>
      </c>
      <c r="AC254">
        <f t="shared" si="4"/>
        <v>0.32086380377116192</v>
      </c>
    </row>
    <row r="255" spans="28:29" x14ac:dyDescent="0.25">
      <c r="AB255">
        <v>-0.65000000000004998</v>
      </c>
      <c r="AC255">
        <f t="shared" si="4"/>
        <v>0.32297235966790377</v>
      </c>
    </row>
    <row r="256" spans="28:29" x14ac:dyDescent="0.25">
      <c r="AB256">
        <v>-0.64000000000004997</v>
      </c>
      <c r="AC256">
        <f t="shared" si="4"/>
        <v>0.32506226408407174</v>
      </c>
    </row>
    <row r="257" spans="28:29" x14ac:dyDescent="0.25">
      <c r="AB257">
        <v>-0.63000000000004996</v>
      </c>
      <c r="AC257">
        <f t="shared" si="4"/>
        <v>0.32713297701654415</v>
      </c>
    </row>
    <row r="258" spans="28:29" x14ac:dyDescent="0.25">
      <c r="AB258">
        <v>-0.62000000000004996</v>
      </c>
      <c r="AC258">
        <f t="shared" si="4"/>
        <v>0.32918396077075457</v>
      </c>
    </row>
    <row r="259" spans="28:29" x14ac:dyDescent="0.25">
      <c r="AB259">
        <v>-0.61000000000004995</v>
      </c>
      <c r="AC259">
        <f t="shared" si="4"/>
        <v>0.33121468019114286</v>
      </c>
    </row>
    <row r="260" spans="28:29" x14ac:dyDescent="0.25">
      <c r="AB260">
        <v>-0.60000000000005005</v>
      </c>
      <c r="AC260">
        <f t="shared" si="4"/>
        <v>0.33322460289178962</v>
      </c>
    </row>
    <row r="261" spans="28:29" x14ac:dyDescent="0.25">
      <c r="AB261">
        <v>-0.59000000000005004</v>
      </c>
      <c r="AC261">
        <f t="shared" si="4"/>
        <v>0.33521319948709621</v>
      </c>
    </row>
    <row r="262" spans="28:29" x14ac:dyDescent="0.25">
      <c r="AB262">
        <v>-0.58000000000005003</v>
      </c>
      <c r="AC262">
        <f t="shared" si="4"/>
        <v>0.33717994382237076</v>
      </c>
    </row>
    <row r="263" spans="28:29" x14ac:dyDescent="0.25">
      <c r="AB263">
        <v>-0.57000000000005002</v>
      </c>
      <c r="AC263">
        <f t="shared" si="4"/>
        <v>0.33912431320418251</v>
      </c>
    </row>
    <row r="264" spans="28:29" x14ac:dyDescent="0.25">
      <c r="AB264">
        <v>-0.56000000000005001</v>
      </c>
      <c r="AC264">
        <f t="shared" si="4"/>
        <v>0.34104578863034302</v>
      </c>
    </row>
    <row r="265" spans="28:29" x14ac:dyDescent="0.25">
      <c r="AB265">
        <v>-0.55000000000005</v>
      </c>
      <c r="AC265">
        <f t="shared" si="4"/>
        <v>0.34294385501937447</v>
      </c>
    </row>
    <row r="266" spans="28:29" x14ac:dyDescent="0.25">
      <c r="AB266">
        <v>-0.54000000000005</v>
      </c>
      <c r="AC266">
        <f t="shared" si="4"/>
        <v>0.34481800143932406</v>
      </c>
    </row>
    <row r="267" spans="28:29" x14ac:dyDescent="0.25">
      <c r="AB267">
        <v>-0.53000000000004999</v>
      </c>
      <c r="AC267">
        <f t="shared" si="4"/>
        <v>0.34666772133578244</v>
      </c>
    </row>
    <row r="268" spans="28:29" x14ac:dyDescent="0.25">
      <c r="AB268">
        <v>-0.52000000000004998</v>
      </c>
      <c r="AC268">
        <f t="shared" si="4"/>
        <v>0.34849251275896548</v>
      </c>
    </row>
    <row r="269" spans="28:29" x14ac:dyDescent="0.25">
      <c r="AB269">
        <v>-0.51000000000004997</v>
      </c>
      <c r="AC269">
        <f t="shared" si="4"/>
        <v>0.35029187858971694</v>
      </c>
    </row>
    <row r="270" spans="28:29" x14ac:dyDescent="0.25">
      <c r="AB270">
        <v>-0.50000000000004996</v>
      </c>
      <c r="AC270">
        <f t="shared" si="4"/>
        <v>0.3520653267642907</v>
      </c>
    </row>
    <row r="271" spans="28:29" x14ac:dyDescent="0.25">
      <c r="AB271">
        <v>-0.49000000000005001</v>
      </c>
      <c r="AC271">
        <f t="shared" si="4"/>
        <v>0.35381237049777103</v>
      </c>
    </row>
    <row r="272" spans="28:29" x14ac:dyDescent="0.25">
      <c r="AB272">
        <v>-0.48000000000005</v>
      </c>
      <c r="AC272">
        <f t="shared" si="4"/>
        <v>0.3555325285059886</v>
      </c>
    </row>
    <row r="273" spans="28:29" x14ac:dyDescent="0.25">
      <c r="AB273">
        <v>-0.47000000000004999</v>
      </c>
      <c r="AC273">
        <f t="shared" si="4"/>
        <v>0.35722532522579242</v>
      </c>
    </row>
    <row r="274" spans="28:29" x14ac:dyDescent="0.25">
      <c r="AB274">
        <v>-0.46000000000004998</v>
      </c>
      <c r="AC274">
        <f t="shared" si="4"/>
        <v>0.35889029103353637</v>
      </c>
    </row>
    <row r="275" spans="28:29" x14ac:dyDescent="0.25">
      <c r="AB275">
        <v>-0.45000000000005003</v>
      </c>
      <c r="AC275">
        <f t="shared" si="4"/>
        <v>0.36052696246163984</v>
      </c>
    </row>
    <row r="276" spans="28:29" x14ac:dyDescent="0.25">
      <c r="AB276">
        <v>-0.44000000000005002</v>
      </c>
      <c r="AC276">
        <f t="shared" si="4"/>
        <v>0.36213488241308428</v>
      </c>
    </row>
    <row r="277" spans="28:29" x14ac:dyDescent="0.25">
      <c r="AB277">
        <v>-0.43000000000005001</v>
      </c>
      <c r="AC277">
        <f t="shared" ref="AC277:AC340" si="5">_xlfn.NORM.S.DIST(AB277,FALSE)</f>
        <v>0.36371360037370559</v>
      </c>
    </row>
    <row r="278" spans="28:29" x14ac:dyDescent="0.25">
      <c r="AB278">
        <v>-0.42000000000005</v>
      </c>
      <c r="AC278">
        <f t="shared" si="5"/>
        <v>0.36526267262214623</v>
      </c>
    </row>
    <row r="279" spans="28:29" x14ac:dyDescent="0.25">
      <c r="AB279">
        <v>-0.41000000000005998</v>
      </c>
      <c r="AC279">
        <f t="shared" si="5"/>
        <v>0.36678166243732707</v>
      </c>
    </row>
    <row r="280" spans="28:29" x14ac:dyDescent="0.25">
      <c r="AB280">
        <v>-0.40000000000005997</v>
      </c>
      <c r="AC280">
        <f t="shared" si="5"/>
        <v>0.36827014030331451</v>
      </c>
    </row>
    <row r="281" spans="28:29" x14ac:dyDescent="0.25">
      <c r="AB281">
        <v>-0.39000000000006002</v>
      </c>
      <c r="AC281">
        <f t="shared" si="5"/>
        <v>0.3697276841114237</v>
      </c>
    </row>
    <row r="282" spans="28:29" x14ac:dyDescent="0.25">
      <c r="AB282">
        <v>-0.38000000000006001</v>
      </c>
      <c r="AC282">
        <f t="shared" si="5"/>
        <v>0.37115387935945754</v>
      </c>
    </row>
    <row r="283" spans="28:29" x14ac:dyDescent="0.25">
      <c r="AB283">
        <v>-0.37000000000006</v>
      </c>
      <c r="AC283">
        <f t="shared" si="5"/>
        <v>0.37254831934792515</v>
      </c>
    </row>
    <row r="284" spans="28:29" x14ac:dyDescent="0.25">
      <c r="AB284">
        <v>-0.36000000000005999</v>
      </c>
      <c r="AC284">
        <f t="shared" si="5"/>
        <v>0.37391060537312032</v>
      </c>
    </row>
    <row r="285" spans="28:29" x14ac:dyDescent="0.25">
      <c r="AB285">
        <v>-0.35000000000005999</v>
      </c>
      <c r="AC285">
        <f t="shared" si="5"/>
        <v>0.37524034691693003</v>
      </c>
    </row>
    <row r="286" spans="28:29" x14ac:dyDescent="0.25">
      <c r="AB286">
        <v>-0.34000000000005998</v>
      </c>
      <c r="AC286">
        <f t="shared" si="5"/>
        <v>0.37653716183324626</v>
      </c>
    </row>
    <row r="287" spans="28:29" x14ac:dyDescent="0.25">
      <c r="AB287">
        <v>-0.33000000000006002</v>
      </c>
      <c r="AC287">
        <f t="shared" si="5"/>
        <v>0.37780067653085708</v>
      </c>
    </row>
    <row r="288" spans="28:29" x14ac:dyDescent="0.25">
      <c r="AB288">
        <v>-0.32000000000006001</v>
      </c>
      <c r="AC288">
        <f t="shared" si="5"/>
        <v>0.37903052615269439</v>
      </c>
    </row>
    <row r="289" spans="28:29" x14ac:dyDescent="0.25">
      <c r="AB289">
        <v>-0.31000000000006001</v>
      </c>
      <c r="AC289">
        <f t="shared" si="5"/>
        <v>0.38022635475131783</v>
      </c>
    </row>
    <row r="290" spans="28:29" x14ac:dyDescent="0.25">
      <c r="AB290">
        <v>-0.30000000000006</v>
      </c>
      <c r="AC290">
        <f t="shared" si="5"/>
        <v>0.38138781546051725</v>
      </c>
    </row>
    <row r="291" spans="28:29" x14ac:dyDescent="0.25">
      <c r="AB291">
        <v>-0.29000000000005999</v>
      </c>
      <c r="AC291">
        <f t="shared" si="5"/>
        <v>0.38251457066291739</v>
      </c>
    </row>
    <row r="292" spans="28:29" x14ac:dyDescent="0.25">
      <c r="AB292">
        <v>-0.28000000000005998</v>
      </c>
      <c r="AC292">
        <f t="shared" si="5"/>
        <v>0.38360629215347208</v>
      </c>
    </row>
    <row r="293" spans="28:29" x14ac:dyDescent="0.25">
      <c r="AB293">
        <v>-0.27000000000006003</v>
      </c>
      <c r="AC293">
        <f t="shared" si="5"/>
        <v>0.38466266129873655</v>
      </c>
    </row>
    <row r="294" spans="28:29" x14ac:dyDescent="0.25">
      <c r="AB294">
        <v>-0.26000000000006002</v>
      </c>
      <c r="AC294">
        <f t="shared" si="5"/>
        <v>0.38568336919181007</v>
      </c>
    </row>
    <row r="295" spans="28:29" x14ac:dyDescent="0.25">
      <c r="AB295">
        <v>-0.25000000000006001</v>
      </c>
      <c r="AC295">
        <f t="shared" si="5"/>
        <v>0.38666811680284346</v>
      </c>
    </row>
    <row r="296" spans="28:29" x14ac:dyDescent="0.25">
      <c r="AB296">
        <v>-0.24000000000006</v>
      </c>
      <c r="AC296">
        <f t="shared" si="5"/>
        <v>0.38761661512500856</v>
      </c>
    </row>
    <row r="297" spans="28:29" x14ac:dyDescent="0.25">
      <c r="AB297">
        <v>-0.23000000000005999</v>
      </c>
      <c r="AC297">
        <f t="shared" si="5"/>
        <v>0.38852858531583051</v>
      </c>
    </row>
    <row r="298" spans="28:29" x14ac:dyDescent="0.25">
      <c r="AB298">
        <v>-0.22000000000006001</v>
      </c>
      <c r="AC298">
        <f t="shared" si="5"/>
        <v>0.38940375883378531</v>
      </c>
    </row>
    <row r="299" spans="28:29" x14ac:dyDescent="0.25">
      <c r="AB299">
        <v>-0.21000000000006</v>
      </c>
      <c r="AC299">
        <f t="shared" si="5"/>
        <v>0.3902418775700694</v>
      </c>
    </row>
    <row r="300" spans="28:29" x14ac:dyDescent="0.25">
      <c r="AB300">
        <v>-0.20000000000005999</v>
      </c>
      <c r="AC300">
        <f t="shared" si="5"/>
        <v>0.39104269397545122</v>
      </c>
    </row>
    <row r="301" spans="28:29" x14ac:dyDescent="0.25">
      <c r="AB301">
        <v>-0.19000000000006001</v>
      </c>
      <c r="AC301">
        <f t="shared" si="5"/>
        <v>0.39180597118211663</v>
      </c>
    </row>
    <row r="302" spans="28:29" x14ac:dyDescent="0.25">
      <c r="AB302">
        <v>-0.18000000000006</v>
      </c>
      <c r="AC302">
        <f t="shared" si="5"/>
        <v>0.39253148312042468</v>
      </c>
    </row>
    <row r="303" spans="28:29" x14ac:dyDescent="0.25">
      <c r="AB303">
        <v>-0.17000000000005999</v>
      </c>
      <c r="AC303">
        <f t="shared" si="5"/>
        <v>0.39321901463049319</v>
      </c>
    </row>
    <row r="304" spans="28:29" x14ac:dyDescent="0.25">
      <c r="AB304">
        <v>-0.16000000000006001</v>
      </c>
      <c r="AC304">
        <f t="shared" si="5"/>
        <v>0.39386836156853705</v>
      </c>
    </row>
    <row r="305" spans="28:29" x14ac:dyDescent="0.25">
      <c r="AB305">
        <v>-0.15000000000006</v>
      </c>
      <c r="AC305">
        <f t="shared" si="5"/>
        <v>0.39447933090788534</v>
      </c>
    </row>
    <row r="306" spans="28:29" x14ac:dyDescent="0.25">
      <c r="AB306">
        <v>-0.14000000000005999</v>
      </c>
      <c r="AC306">
        <f t="shared" si="5"/>
        <v>0.39505174083460792</v>
      </c>
    </row>
    <row r="307" spans="28:29" x14ac:dyDescent="0.25">
      <c r="AB307">
        <v>-0.13000000000006001</v>
      </c>
      <c r="AC307">
        <f t="shared" si="5"/>
        <v>0.39558542083768428</v>
      </c>
    </row>
    <row r="308" spans="28:29" x14ac:dyDescent="0.25">
      <c r="AB308">
        <v>-0.12000000000006</v>
      </c>
      <c r="AC308">
        <f t="shared" si="5"/>
        <v>0.39608021179365321</v>
      </c>
    </row>
    <row r="309" spans="28:29" x14ac:dyDescent="0.25">
      <c r="AB309">
        <v>-0.11000000000005999</v>
      </c>
      <c r="AC309">
        <f t="shared" si="5"/>
        <v>0.39653596604568314</v>
      </c>
    </row>
    <row r="310" spans="28:29" x14ac:dyDescent="0.25">
      <c r="AB310">
        <v>-0.10000000000006</v>
      </c>
      <c r="AC310">
        <f t="shared" si="5"/>
        <v>0.39695254747700942</v>
      </c>
    </row>
    <row r="311" spans="28:29" x14ac:dyDescent="0.25">
      <c r="AB311">
        <v>-9.0000000000059796E-2</v>
      </c>
      <c r="AC311">
        <f t="shared" si="5"/>
        <v>0.39732983157868618</v>
      </c>
    </row>
    <row r="312" spans="28:29" x14ac:dyDescent="0.25">
      <c r="AB312">
        <v>-8.0000000000059995E-2</v>
      </c>
      <c r="AC312">
        <f t="shared" si="5"/>
        <v>0.39766770551160696</v>
      </c>
    </row>
    <row r="313" spans="28:29" x14ac:dyDescent="0.25">
      <c r="AB313">
        <v>-7.0000000000059806E-2</v>
      </c>
      <c r="AC313">
        <f t="shared" si="5"/>
        <v>0.39796606816274938</v>
      </c>
    </row>
    <row r="314" spans="28:29" x14ac:dyDescent="0.25">
      <c r="AB314">
        <v>-6.0000000000059998E-2</v>
      </c>
      <c r="AC314">
        <f t="shared" si="5"/>
        <v>0.39822483019560545</v>
      </c>
    </row>
    <row r="315" spans="28:29" x14ac:dyDescent="0.25">
      <c r="AB315">
        <v>-5.0000000000060198E-2</v>
      </c>
      <c r="AC315">
        <f t="shared" si="5"/>
        <v>0.39844391409476282</v>
      </c>
    </row>
    <row r="316" spans="28:29" x14ac:dyDescent="0.25">
      <c r="AB316">
        <v>-4.0000000000060001E-2</v>
      </c>
      <c r="AC316">
        <f t="shared" si="5"/>
        <v>0.39862325420460404</v>
      </c>
    </row>
    <row r="317" spans="28:29" x14ac:dyDescent="0.25">
      <c r="AB317">
        <v>-3.0000000000060201E-2</v>
      </c>
      <c r="AC317">
        <f t="shared" si="5"/>
        <v>0.39876279676209897</v>
      </c>
    </row>
    <row r="318" spans="28:29" x14ac:dyDescent="0.25">
      <c r="AB318">
        <v>-2.0000000000060001E-2</v>
      </c>
      <c r="AC318">
        <f t="shared" si="5"/>
        <v>0.39886249992366563</v>
      </c>
    </row>
    <row r="319" spans="28:29" x14ac:dyDescent="0.25">
      <c r="AB319">
        <v>-1.00000000000602E-2</v>
      </c>
      <c r="AC319">
        <f t="shared" si="5"/>
        <v>0.39892233378608194</v>
      </c>
    </row>
    <row r="320" spans="28:29" x14ac:dyDescent="0.25">
      <c r="AB320">
        <v>-5.9952043329758504E-14</v>
      </c>
      <c r="AC320">
        <f t="shared" si="5"/>
        <v>0.3989422804014327</v>
      </c>
    </row>
    <row r="321" spans="28:29" x14ac:dyDescent="0.25">
      <c r="AB321">
        <v>9.9999999999398296E-3</v>
      </c>
      <c r="AC321">
        <f t="shared" si="5"/>
        <v>0.39892233378608244</v>
      </c>
    </row>
    <row r="322" spans="28:29" x14ac:dyDescent="0.25">
      <c r="AB322">
        <v>1.99999999999401E-2</v>
      </c>
      <c r="AC322">
        <f t="shared" si="5"/>
        <v>0.39886249992366662</v>
      </c>
    </row>
    <row r="323" spans="28:29" x14ac:dyDescent="0.25">
      <c r="AB323">
        <v>2.9999999999939901E-2</v>
      </c>
      <c r="AC323">
        <f t="shared" si="5"/>
        <v>0.39876279676210041</v>
      </c>
    </row>
    <row r="324" spans="28:29" x14ac:dyDescent="0.25">
      <c r="AB324">
        <v>3.9999999999940097E-2</v>
      </c>
      <c r="AC324">
        <f t="shared" si="5"/>
        <v>0.39862325420460598</v>
      </c>
    </row>
    <row r="325" spans="28:29" x14ac:dyDescent="0.25">
      <c r="AB325">
        <v>4.99999999999301E-2</v>
      </c>
      <c r="AC325">
        <f t="shared" si="5"/>
        <v>0.39844391409476543</v>
      </c>
    </row>
    <row r="326" spans="28:29" x14ac:dyDescent="0.25">
      <c r="AB326">
        <v>5.9999999999929901E-2</v>
      </c>
      <c r="AC326">
        <f t="shared" si="5"/>
        <v>0.39822483019560856</v>
      </c>
    </row>
    <row r="327" spans="28:29" x14ac:dyDescent="0.25">
      <c r="AB327">
        <v>6.9999999999930104E-2</v>
      </c>
      <c r="AC327">
        <f t="shared" si="5"/>
        <v>0.39796606816275298</v>
      </c>
    </row>
    <row r="328" spans="28:29" x14ac:dyDescent="0.25">
      <c r="AB328">
        <v>7.9999999999929905E-2</v>
      </c>
      <c r="AC328">
        <f t="shared" si="5"/>
        <v>0.39766770551161112</v>
      </c>
    </row>
    <row r="329" spans="28:29" x14ac:dyDescent="0.25">
      <c r="AB329">
        <v>8.9999999999930094E-2</v>
      </c>
      <c r="AC329">
        <f t="shared" si="5"/>
        <v>0.39732983157869084</v>
      </c>
    </row>
    <row r="330" spans="28:29" x14ac:dyDescent="0.25">
      <c r="AB330">
        <v>9.9999999999929895E-2</v>
      </c>
      <c r="AC330">
        <f t="shared" si="5"/>
        <v>0.39695254747701458</v>
      </c>
    </row>
    <row r="331" spans="28:29" x14ac:dyDescent="0.25">
      <c r="AB331">
        <v>0.10999999999993</v>
      </c>
      <c r="AC331">
        <f t="shared" si="5"/>
        <v>0.3965359660456888</v>
      </c>
    </row>
    <row r="332" spans="28:29" x14ac:dyDescent="0.25">
      <c r="AB332">
        <v>0.11999999999993</v>
      </c>
      <c r="AC332">
        <f t="shared" si="5"/>
        <v>0.39608021179365943</v>
      </c>
    </row>
    <row r="333" spans="28:29" x14ac:dyDescent="0.25">
      <c r="AB333">
        <v>0.12999999999993</v>
      </c>
      <c r="AC333">
        <f t="shared" si="5"/>
        <v>0.39558542083769099</v>
      </c>
    </row>
    <row r="334" spans="28:29" x14ac:dyDescent="0.25">
      <c r="AB334">
        <v>0.13999999999993001</v>
      </c>
      <c r="AC334">
        <f t="shared" si="5"/>
        <v>0.39505174083461508</v>
      </c>
    </row>
    <row r="335" spans="28:29" x14ac:dyDescent="0.25">
      <c r="AB335">
        <v>0.14999999999992999</v>
      </c>
      <c r="AC335">
        <f t="shared" si="5"/>
        <v>0.39447933090789306</v>
      </c>
    </row>
    <row r="336" spans="28:29" x14ac:dyDescent="0.25">
      <c r="AB336">
        <v>0.15999999999993</v>
      </c>
      <c r="AC336">
        <f t="shared" si="5"/>
        <v>0.39386836156854527</v>
      </c>
    </row>
    <row r="337" spans="28:29" x14ac:dyDescent="0.25">
      <c r="AB337">
        <v>0.16999999999993001</v>
      </c>
      <c r="AC337">
        <f t="shared" si="5"/>
        <v>0.39321901463050191</v>
      </c>
    </row>
    <row r="338" spans="28:29" x14ac:dyDescent="0.25">
      <c r="AB338">
        <v>0.17999999999992999</v>
      </c>
      <c r="AC338">
        <f t="shared" si="5"/>
        <v>0.39253148312043384</v>
      </c>
    </row>
    <row r="339" spans="28:29" x14ac:dyDescent="0.25">
      <c r="AB339">
        <v>0.18999999999993</v>
      </c>
      <c r="AC339">
        <f t="shared" si="5"/>
        <v>0.39180597118212629</v>
      </c>
    </row>
    <row r="340" spans="28:29" x14ac:dyDescent="0.25">
      <c r="AB340">
        <v>0.19999999999993001</v>
      </c>
      <c r="AC340">
        <f t="shared" si="5"/>
        <v>0.39104269397546138</v>
      </c>
    </row>
    <row r="341" spans="28:29" x14ac:dyDescent="0.25">
      <c r="AB341">
        <v>0.20999999999992999</v>
      </c>
      <c r="AC341">
        <f t="shared" ref="AC341:AC404" si="6">_xlfn.NORM.S.DIST(AB341,FALSE)</f>
        <v>0.39024187757008</v>
      </c>
    </row>
    <row r="342" spans="28:29" x14ac:dyDescent="0.25">
      <c r="AB342">
        <v>0.21999999999993</v>
      </c>
      <c r="AC342">
        <f t="shared" si="6"/>
        <v>0.38940375883379647</v>
      </c>
    </row>
    <row r="343" spans="28:29" x14ac:dyDescent="0.25">
      <c r="AB343">
        <v>0.22999999999993001</v>
      </c>
      <c r="AC343">
        <f t="shared" si="6"/>
        <v>0.38852858531584217</v>
      </c>
    </row>
    <row r="344" spans="28:29" x14ac:dyDescent="0.25">
      <c r="AB344">
        <v>0.23999999999992999</v>
      </c>
      <c r="AC344">
        <f t="shared" si="6"/>
        <v>0.38761661512502066</v>
      </c>
    </row>
    <row r="345" spans="28:29" x14ac:dyDescent="0.25">
      <c r="AB345">
        <v>0.24999999999993</v>
      </c>
      <c r="AC345">
        <f t="shared" si="6"/>
        <v>0.38666811680285601</v>
      </c>
    </row>
    <row r="346" spans="28:29" x14ac:dyDescent="0.25">
      <c r="AB346">
        <v>0.25999999999993001</v>
      </c>
      <c r="AC346">
        <f t="shared" si="6"/>
        <v>0.38568336919182311</v>
      </c>
    </row>
    <row r="347" spans="28:29" x14ac:dyDescent="0.25">
      <c r="AB347">
        <v>0.26999999999993002</v>
      </c>
      <c r="AC347">
        <f t="shared" si="6"/>
        <v>0.3846626612987501</v>
      </c>
    </row>
    <row r="348" spans="28:29" x14ac:dyDescent="0.25">
      <c r="AB348">
        <v>0.27999999999993003</v>
      </c>
      <c r="AC348">
        <f t="shared" si="6"/>
        <v>0.38360629215348602</v>
      </c>
    </row>
    <row r="349" spans="28:29" x14ac:dyDescent="0.25">
      <c r="AB349">
        <v>0.28999999999992998</v>
      </c>
      <c r="AC349">
        <f t="shared" si="6"/>
        <v>0.38251457066293182</v>
      </c>
    </row>
    <row r="350" spans="28:29" x14ac:dyDescent="0.25">
      <c r="AB350">
        <v>0.29999999999992999</v>
      </c>
      <c r="AC350">
        <f t="shared" si="6"/>
        <v>0.38138781546053208</v>
      </c>
    </row>
    <row r="351" spans="28:29" x14ac:dyDescent="0.25">
      <c r="AB351">
        <v>0.30999999999993</v>
      </c>
      <c r="AC351">
        <f t="shared" si="6"/>
        <v>0.38022635475133315</v>
      </c>
    </row>
    <row r="352" spans="28:29" x14ac:dyDescent="0.25">
      <c r="AB352">
        <v>0.31999999999993001</v>
      </c>
      <c r="AC352">
        <f t="shared" si="6"/>
        <v>0.37903052615271021</v>
      </c>
    </row>
    <row r="353" spans="28:29" x14ac:dyDescent="0.25">
      <c r="AB353">
        <v>0.32999999999993002</v>
      </c>
      <c r="AC353">
        <f t="shared" si="6"/>
        <v>0.37780067653087329</v>
      </c>
    </row>
    <row r="354" spans="28:29" x14ac:dyDescent="0.25">
      <c r="AB354">
        <v>0.33999999999993002</v>
      </c>
      <c r="AC354">
        <f t="shared" si="6"/>
        <v>0.37653716183326286</v>
      </c>
    </row>
    <row r="355" spans="28:29" x14ac:dyDescent="0.25">
      <c r="AB355">
        <v>0.34999999999992998</v>
      </c>
      <c r="AC355">
        <f t="shared" si="6"/>
        <v>0.37524034691694708</v>
      </c>
    </row>
    <row r="356" spans="28:29" x14ac:dyDescent="0.25">
      <c r="AB356">
        <v>0.35999999999992999</v>
      </c>
      <c r="AC356">
        <f t="shared" si="6"/>
        <v>0.37391060537313781</v>
      </c>
    </row>
    <row r="357" spans="28:29" x14ac:dyDescent="0.25">
      <c r="AB357">
        <v>0.36999999999993</v>
      </c>
      <c r="AC357">
        <f t="shared" si="6"/>
        <v>0.37254831934794308</v>
      </c>
    </row>
    <row r="358" spans="28:29" x14ac:dyDescent="0.25">
      <c r="AB358">
        <v>0.37999999999993</v>
      </c>
      <c r="AC358">
        <f t="shared" si="6"/>
        <v>0.37115387935947591</v>
      </c>
    </row>
    <row r="359" spans="28:29" x14ac:dyDescent="0.25">
      <c r="AB359">
        <v>0.38999999999993001</v>
      </c>
      <c r="AC359">
        <f t="shared" si="6"/>
        <v>0.36972768411144247</v>
      </c>
    </row>
    <row r="360" spans="28:29" x14ac:dyDescent="0.25">
      <c r="AB360">
        <v>0.39999999999993002</v>
      </c>
      <c r="AC360">
        <f t="shared" si="6"/>
        <v>0.36827014030333366</v>
      </c>
    </row>
    <row r="361" spans="28:29" x14ac:dyDescent="0.25">
      <c r="AB361">
        <v>0.40999999999992998</v>
      </c>
      <c r="AC361">
        <f t="shared" si="6"/>
        <v>0.36678166243734667</v>
      </c>
    </row>
    <row r="362" spans="28:29" x14ac:dyDescent="0.25">
      <c r="AB362">
        <v>0.41999999999992998</v>
      </c>
      <c r="AC362">
        <f t="shared" si="6"/>
        <v>0.36526267262216461</v>
      </c>
    </row>
    <row r="363" spans="28:29" x14ac:dyDescent="0.25">
      <c r="AB363">
        <v>0.42999999999992999</v>
      </c>
      <c r="AC363">
        <f t="shared" si="6"/>
        <v>0.36371360037372436</v>
      </c>
    </row>
    <row r="364" spans="28:29" x14ac:dyDescent="0.25">
      <c r="AB364">
        <v>0.43999999999993</v>
      </c>
      <c r="AC364">
        <f t="shared" si="6"/>
        <v>0.36213488241310338</v>
      </c>
    </row>
    <row r="365" spans="28:29" x14ac:dyDescent="0.25">
      <c r="AB365">
        <v>0.44999999999993001</v>
      </c>
      <c r="AC365">
        <f t="shared" si="6"/>
        <v>0.36052696246165933</v>
      </c>
    </row>
    <row r="366" spans="28:29" x14ac:dyDescent="0.25">
      <c r="AB366">
        <v>0.45999999999993002</v>
      </c>
      <c r="AC366">
        <f t="shared" si="6"/>
        <v>0.35889029103355619</v>
      </c>
    </row>
    <row r="367" spans="28:29" x14ac:dyDescent="0.25">
      <c r="AB367">
        <v>0.46999999999992997</v>
      </c>
      <c r="AC367">
        <f t="shared" si="6"/>
        <v>0.35722532522581257</v>
      </c>
    </row>
    <row r="368" spans="28:29" x14ac:dyDescent="0.25">
      <c r="AB368">
        <v>0.47999999999992998</v>
      </c>
      <c r="AC368">
        <f t="shared" si="6"/>
        <v>0.35553252850600903</v>
      </c>
    </row>
    <row r="369" spans="28:29" x14ac:dyDescent="0.25">
      <c r="AB369">
        <v>0.48999999999992999</v>
      </c>
      <c r="AC369">
        <f t="shared" si="6"/>
        <v>0.35381237049779185</v>
      </c>
    </row>
    <row r="370" spans="28:29" x14ac:dyDescent="0.25">
      <c r="AB370">
        <v>0.49999999999993</v>
      </c>
      <c r="AC370">
        <f t="shared" si="6"/>
        <v>0.35206532676431185</v>
      </c>
    </row>
    <row r="371" spans="28:29" x14ac:dyDescent="0.25">
      <c r="AB371">
        <v>0.50999999999992995</v>
      </c>
      <c r="AC371">
        <f t="shared" si="6"/>
        <v>0.35029187858973837</v>
      </c>
    </row>
    <row r="372" spans="28:29" x14ac:dyDescent="0.25">
      <c r="AB372">
        <v>0.51999999999991997</v>
      </c>
      <c r="AC372">
        <f t="shared" si="6"/>
        <v>0.34849251275898901</v>
      </c>
    </row>
    <row r="373" spans="28:29" x14ac:dyDescent="0.25">
      <c r="AB373">
        <v>0.52999999999991998</v>
      </c>
      <c r="AC373">
        <f t="shared" si="6"/>
        <v>0.34666772133580631</v>
      </c>
    </row>
    <row r="374" spans="28:29" x14ac:dyDescent="0.25">
      <c r="AB374">
        <v>0.53999999999991999</v>
      </c>
      <c r="AC374">
        <f t="shared" si="6"/>
        <v>0.34481800143934827</v>
      </c>
    </row>
    <row r="375" spans="28:29" x14ac:dyDescent="0.25">
      <c r="AB375">
        <v>0.54999999999992</v>
      </c>
      <c r="AC375">
        <f t="shared" si="6"/>
        <v>0.342943855019399</v>
      </c>
    </row>
    <row r="376" spans="28:29" x14ac:dyDescent="0.25">
      <c r="AB376">
        <v>0.55999999999992001</v>
      </c>
      <c r="AC376">
        <f t="shared" si="6"/>
        <v>0.34104578863036783</v>
      </c>
    </row>
    <row r="377" spans="28:29" x14ac:dyDescent="0.25">
      <c r="AB377">
        <v>0.56999999999992002</v>
      </c>
      <c r="AC377">
        <f t="shared" si="6"/>
        <v>0.33912431320420766</v>
      </c>
    </row>
    <row r="378" spans="28:29" x14ac:dyDescent="0.25">
      <c r="AB378">
        <v>0.57999999999992002</v>
      </c>
      <c r="AC378">
        <f t="shared" si="6"/>
        <v>0.33717994382239619</v>
      </c>
    </row>
    <row r="379" spans="28:29" x14ac:dyDescent="0.25">
      <c r="AB379">
        <v>0.58999999999992003</v>
      </c>
      <c r="AC379">
        <f t="shared" si="6"/>
        <v>0.33521319948712192</v>
      </c>
    </row>
    <row r="380" spans="28:29" x14ac:dyDescent="0.25">
      <c r="AB380">
        <v>0.59999999999992004</v>
      </c>
      <c r="AC380">
        <f t="shared" si="6"/>
        <v>0.33322460289181566</v>
      </c>
    </row>
    <row r="381" spans="28:29" x14ac:dyDescent="0.25">
      <c r="AB381">
        <v>0.60999999999992005</v>
      </c>
      <c r="AC381">
        <f t="shared" si="6"/>
        <v>0.33121468019116912</v>
      </c>
    </row>
    <row r="382" spans="28:29" x14ac:dyDescent="0.25">
      <c r="AB382">
        <v>0.61999999999991995</v>
      </c>
      <c r="AC382">
        <f t="shared" si="6"/>
        <v>0.3291839607707811</v>
      </c>
    </row>
    <row r="383" spans="28:29" x14ac:dyDescent="0.25">
      <c r="AB383">
        <v>0.62999999999991996</v>
      </c>
      <c r="AC383">
        <f t="shared" si="6"/>
        <v>0.32713297701657096</v>
      </c>
    </row>
    <row r="384" spans="28:29" x14ac:dyDescent="0.25">
      <c r="AB384">
        <v>0.63999999999991997</v>
      </c>
      <c r="AC384">
        <f t="shared" si="6"/>
        <v>0.32506226408409883</v>
      </c>
    </row>
    <row r="385" spans="28:29" x14ac:dyDescent="0.25">
      <c r="AB385">
        <v>0.64999999999991998</v>
      </c>
      <c r="AC385">
        <f t="shared" si="6"/>
        <v>0.32297235966793109</v>
      </c>
    </row>
    <row r="386" spans="28:29" x14ac:dyDescent="0.25">
      <c r="AB386">
        <v>0.65999999999991998</v>
      </c>
      <c r="AC386">
        <f t="shared" si="6"/>
        <v>0.32086380377118945</v>
      </c>
    </row>
    <row r="387" spans="28:29" x14ac:dyDescent="0.25">
      <c r="AB387">
        <v>0.66999999999991999</v>
      </c>
      <c r="AC387">
        <f t="shared" si="6"/>
        <v>0.31873713847541868</v>
      </c>
    </row>
    <row r="388" spans="28:29" x14ac:dyDescent="0.25">
      <c r="AB388">
        <v>0.67999999999992</v>
      </c>
      <c r="AC388">
        <f t="shared" si="6"/>
        <v>0.31659290771091003</v>
      </c>
    </row>
    <row r="389" spans="28:29" x14ac:dyDescent="0.25">
      <c r="AB389">
        <v>0.68999999999992001</v>
      </c>
      <c r="AC389">
        <f t="shared" si="6"/>
        <v>0.31443165702761466</v>
      </c>
    </row>
    <row r="390" spans="28:29" x14ac:dyDescent="0.25">
      <c r="AB390">
        <v>0.69999999999992002</v>
      </c>
      <c r="AC390">
        <f t="shared" si="6"/>
        <v>0.31225393336677876</v>
      </c>
    </row>
    <row r="391" spans="28:29" x14ac:dyDescent="0.25">
      <c r="AB391">
        <v>0.70999999999992003</v>
      </c>
      <c r="AC391">
        <f t="shared" si="6"/>
        <v>0.31006028483343373</v>
      </c>
    </row>
    <row r="392" spans="28:29" x14ac:dyDescent="0.25">
      <c r="AB392">
        <v>0.71999999999992004</v>
      </c>
      <c r="AC392">
        <f t="shared" si="6"/>
        <v>0.30785126046987066</v>
      </c>
    </row>
    <row r="393" spans="28:29" x14ac:dyDescent="0.25">
      <c r="AB393">
        <v>0.72999999999992005</v>
      </c>
      <c r="AC393">
        <f t="shared" si="6"/>
        <v>0.30562741003022775</v>
      </c>
    </row>
    <row r="394" spans="28:29" x14ac:dyDescent="0.25">
      <c r="AB394">
        <v>0.73999999999992006</v>
      </c>
      <c r="AC394">
        <f t="shared" si="6"/>
        <v>0.30338928375631807</v>
      </c>
    </row>
    <row r="395" spans="28:29" x14ac:dyDescent="0.25">
      <c r="AB395">
        <v>0.74999999999991995</v>
      </c>
      <c r="AC395">
        <f t="shared" si="6"/>
        <v>0.30113743215482247</v>
      </c>
    </row>
    <row r="396" spans="28:29" x14ac:dyDescent="0.25">
      <c r="AB396">
        <v>0.75999999999991996</v>
      </c>
      <c r="AC396">
        <f t="shared" si="6"/>
        <v>0.29887240577597096</v>
      </c>
    </row>
    <row r="397" spans="28:29" x14ac:dyDescent="0.25">
      <c r="AB397">
        <v>0.76999999999991997</v>
      </c>
      <c r="AC397">
        <f t="shared" si="6"/>
        <v>0.29659475499383403</v>
      </c>
    </row>
    <row r="398" spans="28:29" x14ac:dyDescent="0.25">
      <c r="AB398">
        <v>0.77999999999991998</v>
      </c>
      <c r="AC398">
        <f t="shared" si="6"/>
        <v>0.2943050297883435</v>
      </c>
    </row>
    <row r="399" spans="28:29" x14ac:dyDescent="0.25">
      <c r="AB399">
        <v>0.78999999999991999</v>
      </c>
      <c r="AC399">
        <f t="shared" si="6"/>
        <v>0.29200377952915996</v>
      </c>
    </row>
    <row r="400" spans="28:29" x14ac:dyDescent="0.25">
      <c r="AB400">
        <v>0.79999999999992</v>
      </c>
      <c r="AC400">
        <f t="shared" si="6"/>
        <v>0.28969155276150127</v>
      </c>
    </row>
    <row r="401" spans="28:29" x14ac:dyDescent="0.25">
      <c r="AB401">
        <v>0.80999999999992001</v>
      </c>
      <c r="AC401">
        <f t="shared" si="6"/>
        <v>0.28736889699404694</v>
      </c>
    </row>
    <row r="402" spans="28:29" x14ac:dyDescent="0.25">
      <c r="AB402">
        <v>0.81999999999992002</v>
      </c>
      <c r="AC402">
        <f t="shared" si="6"/>
        <v>0.28503635848902592</v>
      </c>
    </row>
    <row r="403" spans="28:29" x14ac:dyDescent="0.25">
      <c r="AB403">
        <v>0.82999999999992002</v>
      </c>
      <c r="AC403">
        <f t="shared" si="6"/>
        <v>0.28269448205459902</v>
      </c>
    </row>
    <row r="404" spans="28:29" x14ac:dyDescent="0.25">
      <c r="AB404">
        <v>0.83999999999992003</v>
      </c>
      <c r="AC404">
        <f t="shared" si="6"/>
        <v>0.28034381083963938</v>
      </c>
    </row>
    <row r="405" spans="28:29" x14ac:dyDescent="0.25">
      <c r="AB405">
        <v>0.84999999999992004</v>
      </c>
      <c r="AC405">
        <f t="shared" ref="AC405:AC468" si="7">_xlfn.NORM.S.DIST(AB405,FALSE)</f>
        <v>0.27798488613101535</v>
      </c>
    </row>
    <row r="406" spans="28:29" x14ac:dyDescent="0.25">
      <c r="AB406">
        <v>0.85999999999992005</v>
      </c>
      <c r="AC406">
        <f t="shared" si="7"/>
        <v>0.27561824715347566</v>
      </c>
    </row>
    <row r="407" spans="28:29" x14ac:dyDescent="0.25">
      <c r="AB407">
        <v>0.86999999999991995</v>
      </c>
      <c r="AC407">
        <f t="shared" si="7"/>
        <v>0.27324443087223527</v>
      </c>
    </row>
    <row r="408" spans="28:29" x14ac:dyDescent="0.25">
      <c r="AB408">
        <v>0.87999999999991996</v>
      </c>
      <c r="AC408">
        <f t="shared" si="7"/>
        <v>0.27086397179835708</v>
      </c>
    </row>
    <row r="409" spans="28:29" x14ac:dyDescent="0.25">
      <c r="AB409">
        <v>0.88999999999991997</v>
      </c>
      <c r="AC409">
        <f t="shared" si="7"/>
        <v>0.26847740179702145</v>
      </c>
    </row>
    <row r="410" spans="28:29" x14ac:dyDescent="0.25">
      <c r="AB410">
        <v>0.89999999999991998</v>
      </c>
      <c r="AC410">
        <f t="shared" si="7"/>
        <v>0.26608524989877402</v>
      </c>
    </row>
    <row r="411" spans="28:29" x14ac:dyDescent="0.25">
      <c r="AB411">
        <v>0.90999999999991998</v>
      </c>
      <c r="AC411">
        <f t="shared" si="7"/>
        <v>0.2636880421138374</v>
      </c>
    </row>
    <row r="412" spans="28:29" x14ac:dyDescent="0.25">
      <c r="AB412">
        <v>0.91999999999991999</v>
      </c>
      <c r="AC412">
        <f t="shared" si="7"/>
        <v>0.26128630124957236</v>
      </c>
    </row>
    <row r="413" spans="28:29" x14ac:dyDescent="0.25">
      <c r="AB413">
        <v>0.92999999999992</v>
      </c>
      <c r="AC413">
        <f t="shared" si="7"/>
        <v>0.25888054673116812</v>
      </c>
    </row>
    <row r="414" spans="28:29" x14ac:dyDescent="0.25">
      <c r="AB414">
        <v>0.93999999999992001</v>
      </c>
      <c r="AC414">
        <f t="shared" si="7"/>
        <v>0.25647129442563965</v>
      </c>
    </row>
    <row r="415" spans="28:29" x14ac:dyDescent="0.25">
      <c r="AB415">
        <v>0.94999999999992002</v>
      </c>
      <c r="AC415">
        <f t="shared" si="7"/>
        <v>0.25405905646920829</v>
      </c>
    </row>
    <row r="416" spans="28:29" x14ac:dyDescent="0.25">
      <c r="AB416">
        <v>0.95999999999992003</v>
      </c>
      <c r="AC416">
        <f t="shared" si="7"/>
        <v>0.25164434109813644</v>
      </c>
    </row>
    <row r="417" spans="28:29" x14ac:dyDescent="0.25">
      <c r="AB417">
        <v>0.96999999999992004</v>
      </c>
      <c r="AC417">
        <f t="shared" si="7"/>
        <v>0.24922765248308526</v>
      </c>
    </row>
    <row r="418" spans="28:29" x14ac:dyDescent="0.25">
      <c r="AB418">
        <v>0.97999999999992005</v>
      </c>
      <c r="AC418">
        <f t="shared" si="7"/>
        <v>0.24680949056706206</v>
      </c>
    </row>
    <row r="419" spans="28:29" x14ac:dyDescent="0.25">
      <c r="AB419">
        <v>0.98999999999990995</v>
      </c>
      <c r="AC419">
        <f t="shared" si="7"/>
        <v>0.24439035090702135</v>
      </c>
    </row>
    <row r="420" spans="28:29" x14ac:dyDescent="0.25">
      <c r="AB420">
        <v>0.99999999999990996</v>
      </c>
      <c r="AC420">
        <f t="shared" si="7"/>
        <v>0.24197072451916515</v>
      </c>
    </row>
    <row r="421" spans="28:29" x14ac:dyDescent="0.25">
      <c r="AB421">
        <v>1.0099999999999101</v>
      </c>
      <c r="AC421">
        <f t="shared" si="7"/>
        <v>0.2395510977280351</v>
      </c>
    </row>
    <row r="422" spans="28:29" x14ac:dyDescent="0.25">
      <c r="AB422">
        <v>1.0199999999999101</v>
      </c>
      <c r="AC422">
        <f t="shared" si="7"/>
        <v>0.23713195201940135</v>
      </c>
    </row>
    <row r="423" spans="28:29" x14ac:dyDescent="0.25">
      <c r="AB423">
        <v>1.0299999999999101</v>
      </c>
      <c r="AC423">
        <f t="shared" si="7"/>
        <v>0.23471376389703352</v>
      </c>
    </row>
    <row r="424" spans="28:29" x14ac:dyDescent="0.25">
      <c r="AB424">
        <v>1.0399999999999101</v>
      </c>
      <c r="AC424">
        <f t="shared" si="7"/>
        <v>0.23229700474338794</v>
      </c>
    </row>
    <row r="425" spans="28:29" x14ac:dyDescent="0.25">
      <c r="AB425">
        <v>1.0499999999999099</v>
      </c>
      <c r="AC425">
        <f t="shared" si="7"/>
        <v>0.22988214068425475</v>
      </c>
    </row>
    <row r="426" spans="28:29" x14ac:dyDescent="0.25">
      <c r="AB426">
        <v>1.0599999999999099</v>
      </c>
      <c r="AC426">
        <f t="shared" si="7"/>
        <v>0.22746963245740759</v>
      </c>
    </row>
    <row r="427" spans="28:29" x14ac:dyDescent="0.25">
      <c r="AB427">
        <v>1.0699999999999099</v>
      </c>
      <c r="AC427">
        <f t="shared" si="7"/>
        <v>0.22505993528529133</v>
      </c>
    </row>
    <row r="428" spans="28:29" x14ac:dyDescent="0.25">
      <c r="AB428">
        <v>1.0799999999999099</v>
      </c>
      <c r="AC428">
        <f t="shared" si="7"/>
        <v>0.22265349875178281</v>
      </c>
    </row>
    <row r="429" spans="28:29" x14ac:dyDescent="0.25">
      <c r="AB429">
        <v>1.0899999999999099</v>
      </c>
      <c r="AC429">
        <f t="shared" si="7"/>
        <v>0.2202507666830549</v>
      </c>
    </row>
    <row r="430" spans="28:29" x14ac:dyDescent="0.25">
      <c r="AB430">
        <v>1.0999999999999099</v>
      </c>
      <c r="AC430">
        <f t="shared" si="7"/>
        <v>0.21785217703257212</v>
      </c>
    </row>
    <row r="431" spans="28:29" x14ac:dyDescent="0.25">
      <c r="AB431">
        <v>1.1099999999999099</v>
      </c>
      <c r="AC431">
        <f t="shared" si="7"/>
        <v>0.21545816177024127</v>
      </c>
    </row>
    <row r="432" spans="28:29" x14ac:dyDescent="0.25">
      <c r="AB432">
        <v>1.11999999999991</v>
      </c>
      <c r="AC432">
        <f t="shared" si="7"/>
        <v>0.21306914677573938</v>
      </c>
    </row>
    <row r="433" spans="28:29" x14ac:dyDescent="0.25">
      <c r="AB433">
        <v>1.12999999999991</v>
      </c>
      <c r="AC433">
        <f t="shared" si="7"/>
        <v>0.21068555173603673</v>
      </c>
    </row>
    <row r="434" spans="28:29" x14ac:dyDescent="0.25">
      <c r="AB434">
        <v>1.13999999999991</v>
      </c>
      <c r="AC434">
        <f t="shared" si="7"/>
        <v>0.20830779004712974</v>
      </c>
    </row>
    <row r="435" spans="28:29" x14ac:dyDescent="0.25">
      <c r="AB435">
        <v>1.14999999999991</v>
      </c>
      <c r="AC435">
        <f t="shared" si="7"/>
        <v>0.2059362687199961</v>
      </c>
    </row>
    <row r="436" spans="28:29" x14ac:dyDescent="0.25">
      <c r="AB436">
        <v>1.15999999999991</v>
      </c>
      <c r="AC436">
        <f t="shared" si="7"/>
        <v>0.2035713882907807</v>
      </c>
    </row>
    <row r="437" spans="28:29" x14ac:dyDescent="0.25">
      <c r="AB437">
        <v>1.16999999999991</v>
      </c>
      <c r="AC437">
        <f t="shared" si="7"/>
        <v>0.20121354273521852</v>
      </c>
    </row>
    <row r="438" spans="28:29" x14ac:dyDescent="0.25">
      <c r="AB438">
        <v>1.17999999999991</v>
      </c>
      <c r="AC438">
        <f t="shared" si="7"/>
        <v>0.19886311938729703</v>
      </c>
    </row>
    <row r="439" spans="28:29" x14ac:dyDescent="0.25">
      <c r="AB439">
        <v>1.18999999999991</v>
      </c>
      <c r="AC439">
        <f t="shared" si="7"/>
        <v>0.19652049886215758</v>
      </c>
    </row>
    <row r="440" spans="28:29" x14ac:dyDescent="0.25">
      <c r="AB440">
        <v>1.19999999999991</v>
      </c>
      <c r="AC440">
        <f t="shared" si="7"/>
        <v>0.19418605498323391</v>
      </c>
    </row>
    <row r="441" spans="28:29" x14ac:dyDescent="0.25">
      <c r="AB441">
        <v>1.20999999999991</v>
      </c>
      <c r="AC441">
        <f t="shared" si="7"/>
        <v>0.19186015471362025</v>
      </c>
    </row>
    <row r="442" spans="28:29" x14ac:dyDescent="0.25">
      <c r="AB442">
        <v>1.21999999999991</v>
      </c>
      <c r="AC442">
        <f t="shared" si="7"/>
        <v>0.18954315809166103</v>
      </c>
    </row>
    <row r="443" spans="28:29" x14ac:dyDescent="0.25">
      <c r="AB443">
        <v>1.2299999999999101</v>
      </c>
      <c r="AC443">
        <f t="shared" si="7"/>
        <v>0.18723541817075023</v>
      </c>
    </row>
    <row r="444" spans="28:29" x14ac:dyDescent="0.25">
      <c r="AB444">
        <v>1.2399999999999101</v>
      </c>
      <c r="AC444">
        <f t="shared" si="7"/>
        <v>0.18493728096332593</v>
      </c>
    </row>
    <row r="445" spans="28:29" x14ac:dyDescent="0.25">
      <c r="AB445">
        <v>1.2499999999999101</v>
      </c>
      <c r="AC445">
        <f t="shared" si="7"/>
        <v>0.18264908538904245</v>
      </c>
    </row>
    <row r="446" spans="28:29" x14ac:dyDescent="0.25">
      <c r="AB446">
        <v>1.2599999999999101</v>
      </c>
      <c r="AC446">
        <f t="shared" si="7"/>
        <v>0.18037116322710076</v>
      </c>
    </row>
    <row r="447" spans="28:29" x14ac:dyDescent="0.25">
      <c r="AB447">
        <v>1.2699999999999101</v>
      </c>
      <c r="AC447">
        <f t="shared" si="7"/>
        <v>0.17810383907271393</v>
      </c>
    </row>
    <row r="448" spans="28:29" x14ac:dyDescent="0.25">
      <c r="AB448">
        <v>1.2799999999999101</v>
      </c>
      <c r="AC448">
        <f t="shared" si="7"/>
        <v>0.1758474302976826</v>
      </c>
    </row>
    <row r="449" spans="28:29" x14ac:dyDescent="0.25">
      <c r="AB449">
        <v>1.2899999999999101</v>
      </c>
      <c r="AC449">
        <f t="shared" si="7"/>
        <v>0.17360224701505314</v>
      </c>
    </row>
    <row r="450" spans="28:29" x14ac:dyDescent="0.25">
      <c r="AB450">
        <v>1.2999999999999099</v>
      </c>
      <c r="AC450">
        <f t="shared" si="7"/>
        <v>0.17136859204782745</v>
      </c>
    </row>
    <row r="451" spans="28:29" x14ac:dyDescent="0.25">
      <c r="AB451">
        <v>1.3099999999999099</v>
      </c>
      <c r="AC451">
        <f t="shared" si="7"/>
        <v>0.16914676090169237</v>
      </c>
    </row>
    <row r="452" spans="28:29" x14ac:dyDescent="0.25">
      <c r="AB452">
        <v>1.3199999999999099</v>
      </c>
      <c r="AC452">
        <f t="shared" si="7"/>
        <v>0.16693704174173368</v>
      </c>
    </row>
    <row r="453" spans="28:29" x14ac:dyDescent="0.25">
      <c r="AB453">
        <v>1.3299999999999099</v>
      </c>
      <c r="AC453">
        <f t="shared" si="7"/>
        <v>0.16473971537309656</v>
      </c>
    </row>
    <row r="454" spans="28:29" x14ac:dyDescent="0.25">
      <c r="AB454">
        <v>1.3399999999999099</v>
      </c>
      <c r="AC454">
        <f t="shared" si="7"/>
        <v>0.16255505522555377</v>
      </c>
    </row>
    <row r="455" spans="28:29" x14ac:dyDescent="0.25">
      <c r="AB455">
        <v>1.3499999999999099</v>
      </c>
      <c r="AC455">
        <f t="shared" si="7"/>
        <v>0.16038332734193911</v>
      </c>
    </row>
    <row r="456" spans="28:29" x14ac:dyDescent="0.25">
      <c r="AB456">
        <v>1.3599999999999099</v>
      </c>
      <c r="AC456">
        <f t="shared" si="7"/>
        <v>0.15822479037040243</v>
      </c>
    </row>
    <row r="457" spans="28:29" x14ac:dyDescent="0.25">
      <c r="AB457">
        <v>1.36999999999991</v>
      </c>
      <c r="AC457">
        <f t="shared" si="7"/>
        <v>0.1560796955604401</v>
      </c>
    </row>
    <row r="458" spans="28:29" x14ac:dyDescent="0.25">
      <c r="AB458">
        <v>1.37999999999991</v>
      </c>
      <c r="AC458">
        <f t="shared" si="7"/>
        <v>0.15394828676265285</v>
      </c>
    </row>
    <row r="459" spans="28:29" x14ac:dyDescent="0.25">
      <c r="AB459">
        <v>1.38999999999991</v>
      </c>
      <c r="AC459">
        <f t="shared" si="7"/>
        <v>0.15183080043218067</v>
      </c>
    </row>
    <row r="460" spans="28:29" x14ac:dyDescent="0.25">
      <c r="AB460">
        <v>1.39999999999991</v>
      </c>
      <c r="AC460">
        <f t="shared" si="7"/>
        <v>0.14972746563576372</v>
      </c>
    </row>
    <row r="461" spans="28:29" x14ac:dyDescent="0.25">
      <c r="AB461">
        <v>1.40999999999991</v>
      </c>
      <c r="AC461">
        <f t="shared" si="7"/>
        <v>0.14763850406237447</v>
      </c>
    </row>
    <row r="462" spans="28:29" x14ac:dyDescent="0.25">
      <c r="AB462">
        <v>1.41999999999991</v>
      </c>
      <c r="AC462">
        <f t="shared" si="7"/>
        <v>0.14556413003736618</v>
      </c>
    </row>
    <row r="463" spans="28:29" x14ac:dyDescent="0.25">
      <c r="AB463">
        <v>1.42999999999991</v>
      </c>
      <c r="AC463">
        <f t="shared" si="7"/>
        <v>0.14350455054008088</v>
      </c>
    </row>
    <row r="464" spans="28:29" x14ac:dyDescent="0.25">
      <c r="AB464">
        <v>1.43999999999991</v>
      </c>
      <c r="AC464">
        <f t="shared" si="7"/>
        <v>0.1414599652248571</v>
      </c>
    </row>
    <row r="465" spans="28:29" x14ac:dyDescent="0.25">
      <c r="AB465">
        <v>1.44999999999991</v>
      </c>
      <c r="AC465">
        <f t="shared" si="7"/>
        <v>0.13943056644537849</v>
      </c>
    </row>
    <row r="466" spans="28:29" x14ac:dyDescent="0.25">
      <c r="AB466">
        <v>1.4599999999999</v>
      </c>
      <c r="AC466">
        <f t="shared" si="7"/>
        <v>0.13741653928230183</v>
      </c>
    </row>
    <row r="467" spans="28:29" x14ac:dyDescent="0.25">
      <c r="AB467">
        <v>1.4699999999999001</v>
      </c>
      <c r="AC467">
        <f t="shared" si="7"/>
        <v>0.13541806157409117</v>
      </c>
    </row>
    <row r="468" spans="28:29" x14ac:dyDescent="0.25">
      <c r="AB468">
        <v>1.4799999999999001</v>
      </c>
      <c r="AC468">
        <f t="shared" si="7"/>
        <v>0.13343530395102204</v>
      </c>
    </row>
    <row r="469" spans="28:29" x14ac:dyDescent="0.25">
      <c r="AB469">
        <v>1.4899999999999001</v>
      </c>
      <c r="AC469">
        <f t="shared" ref="AC469:AC532" si="8">_xlfn.NORM.S.DIST(AB469,FALSE)</f>
        <v>0.1314684298722506</v>
      </c>
    </row>
    <row r="470" spans="28:29" x14ac:dyDescent="0.25">
      <c r="AB470">
        <v>1.4999999999999001</v>
      </c>
      <c r="AC470">
        <f t="shared" si="8"/>
        <v>0.12951759566591114</v>
      </c>
    </row>
    <row r="471" spans="28:29" x14ac:dyDescent="0.25">
      <c r="AB471">
        <v>1.5099999999999001</v>
      </c>
      <c r="AC471">
        <f t="shared" si="8"/>
        <v>0.12758295057216112</v>
      </c>
    </row>
    <row r="472" spans="28:29" x14ac:dyDescent="0.25">
      <c r="AB472">
        <v>1.5199999999999001</v>
      </c>
      <c r="AC472">
        <f t="shared" si="8"/>
        <v>0.12566463678910722</v>
      </c>
    </row>
    <row r="473" spans="28:29" x14ac:dyDescent="0.25">
      <c r="AB473">
        <v>1.5299999999999001</v>
      </c>
      <c r="AC473">
        <f t="shared" si="8"/>
        <v>0.12376278952154204</v>
      </c>
    </row>
    <row r="474" spans="28:29" x14ac:dyDescent="0.25">
      <c r="AB474">
        <v>1.5399999999998999</v>
      </c>
      <c r="AC474">
        <f t="shared" si="8"/>
        <v>0.12187753703242056</v>
      </c>
    </row>
    <row r="475" spans="28:29" x14ac:dyDescent="0.25">
      <c r="AB475">
        <v>1.5499999999998999</v>
      </c>
      <c r="AC475">
        <f t="shared" si="8"/>
        <v>0.12000900069700421</v>
      </c>
    </row>
    <row r="476" spans="28:29" x14ac:dyDescent="0.25">
      <c r="AB476">
        <v>1.5599999999998999</v>
      </c>
      <c r="AC476">
        <f t="shared" si="8"/>
        <v>0.11815729505960074</v>
      </c>
    </row>
    <row r="477" spans="28:29" x14ac:dyDescent="0.25">
      <c r="AB477">
        <v>1.5699999999998999</v>
      </c>
      <c r="AC477">
        <f t="shared" si="8"/>
        <v>0.11632252789282538</v>
      </c>
    </row>
    <row r="478" spans="28:29" x14ac:dyDescent="0.25">
      <c r="AB478">
        <v>1.5799999999998999</v>
      </c>
      <c r="AC478">
        <f t="shared" si="8"/>
        <v>0.11450480025931048</v>
      </c>
    </row>
    <row r="479" spans="28:29" x14ac:dyDescent="0.25">
      <c r="AB479">
        <v>1.5899999999998999</v>
      </c>
      <c r="AC479">
        <f t="shared" si="8"/>
        <v>0.11270420657578849</v>
      </c>
    </row>
    <row r="480" spans="28:29" x14ac:dyDescent="0.25">
      <c r="AB480">
        <v>1.5999999999998999</v>
      </c>
      <c r="AC480">
        <f t="shared" si="8"/>
        <v>0.11092083467947333</v>
      </c>
    </row>
    <row r="481" spans="28:29" x14ac:dyDescent="0.25">
      <c r="AB481">
        <v>1.6099999999999</v>
      </c>
      <c r="AC481">
        <f t="shared" si="8"/>
        <v>0.10915476589666497</v>
      </c>
    </row>
    <row r="482" spans="28:29" x14ac:dyDescent="0.25">
      <c r="AB482">
        <v>1.6199999999999</v>
      </c>
      <c r="AC482">
        <f t="shared" si="8"/>
        <v>0.10740607511350123</v>
      </c>
    </row>
    <row r="483" spans="28:29" x14ac:dyDescent="0.25">
      <c r="AB483">
        <v>1.6299999999999</v>
      </c>
      <c r="AC483">
        <f t="shared" si="8"/>
        <v>0.10567483084878085</v>
      </c>
    </row>
    <row r="484" spans="28:29" x14ac:dyDescent="0.25">
      <c r="AB484">
        <v>1.6399999999999</v>
      </c>
      <c r="AC484">
        <f t="shared" si="8"/>
        <v>0.10396109532878127</v>
      </c>
    </row>
    <row r="485" spans="28:29" x14ac:dyDescent="0.25">
      <c r="AB485">
        <v>1.6499999999999</v>
      </c>
      <c r="AC485">
        <f t="shared" si="8"/>
        <v>0.10226492456399489</v>
      </c>
    </row>
    <row r="486" spans="28:29" x14ac:dyDescent="0.25">
      <c r="AB486">
        <v>1.6599999999999</v>
      </c>
      <c r="AC486">
        <f t="shared" si="8"/>
        <v>0.10058636842770724</v>
      </c>
    </row>
    <row r="487" spans="28:29" x14ac:dyDescent="0.25">
      <c r="AB487">
        <v>1.6699999999999</v>
      </c>
      <c r="AC487">
        <f t="shared" si="8"/>
        <v>9.892547073634024E-2</v>
      </c>
    </row>
    <row r="488" spans="28:29" x14ac:dyDescent="0.25">
      <c r="AB488">
        <v>1.6799999999999</v>
      </c>
      <c r="AC488">
        <f t="shared" si="8"/>
        <v>9.7282269331483845E-2</v>
      </c>
    </row>
    <row r="489" spans="28:29" x14ac:dyDescent="0.25">
      <c r="AB489">
        <v>1.6899999999999</v>
      </c>
      <c r="AC489">
        <f t="shared" si="8"/>
        <v>9.5656796163540156E-2</v>
      </c>
    </row>
    <row r="490" spans="28:29" x14ac:dyDescent="0.25">
      <c r="AB490">
        <v>1.6999999999999</v>
      </c>
      <c r="AC490">
        <f t="shared" si="8"/>
        <v>9.404907737690292E-2</v>
      </c>
    </row>
    <row r="491" spans="28:29" x14ac:dyDescent="0.25">
      <c r="AB491">
        <v>1.7099999999999</v>
      </c>
      <c r="AC491">
        <f t="shared" si="8"/>
        <v>9.2459133396596477E-2</v>
      </c>
    </row>
    <row r="492" spans="28:29" x14ac:dyDescent="0.25">
      <c r="AB492">
        <v>1.7199999999999001</v>
      </c>
      <c r="AC492">
        <f t="shared" si="8"/>
        <v>9.0886979016298497E-2</v>
      </c>
    </row>
    <row r="493" spans="28:29" x14ac:dyDescent="0.25">
      <c r="AB493">
        <v>1.7299999999999001</v>
      </c>
      <c r="AC493">
        <f t="shared" si="8"/>
        <v>8.9332623487670446E-2</v>
      </c>
    </row>
    <row r="494" spans="28:29" x14ac:dyDescent="0.25">
      <c r="AB494">
        <v>1.7399999999999001</v>
      </c>
      <c r="AC494">
        <f t="shared" si="8"/>
        <v>8.7796070610920901E-2</v>
      </c>
    </row>
    <row r="495" spans="28:29" x14ac:dyDescent="0.25">
      <c r="AB495">
        <v>1.7499999999999001</v>
      </c>
      <c r="AC495">
        <f t="shared" si="8"/>
        <v>8.6277318826526617E-2</v>
      </c>
    </row>
    <row r="496" spans="28:29" x14ac:dyDescent="0.25">
      <c r="AB496">
        <v>1.7599999999999001</v>
      </c>
      <c r="AC496">
        <f t="shared" si="8"/>
        <v>8.4776361308037146E-2</v>
      </c>
    </row>
    <row r="497" spans="28:29" x14ac:dyDescent="0.25">
      <c r="AB497">
        <v>1.7699999999999001</v>
      </c>
      <c r="AC497">
        <f t="shared" si="8"/>
        <v>8.3293186055889201E-2</v>
      </c>
    </row>
    <row r="498" spans="28:29" x14ac:dyDescent="0.25">
      <c r="AB498">
        <v>1.7799999999999001</v>
      </c>
      <c r="AC498">
        <f t="shared" si="8"/>
        <v>8.1827775992157362E-2</v>
      </c>
    </row>
    <row r="499" spans="28:29" x14ac:dyDescent="0.25">
      <c r="AB499">
        <v>1.7899999999998999</v>
      </c>
      <c r="AC499">
        <f t="shared" si="8"/>
        <v>8.0380109056168561E-2</v>
      </c>
    </row>
    <row r="500" spans="28:29" x14ac:dyDescent="0.25">
      <c r="AB500">
        <v>1.7999999999998999</v>
      </c>
      <c r="AC500">
        <f t="shared" si="8"/>
        <v>7.8950158300908388E-2</v>
      </c>
    </row>
    <row r="501" spans="28:29" x14ac:dyDescent="0.25">
      <c r="AB501">
        <v>1.8099999999998999</v>
      </c>
      <c r="AC501">
        <f t="shared" si="8"/>
        <v>7.7537891990148031E-2</v>
      </c>
    </row>
    <row r="502" spans="28:29" x14ac:dyDescent="0.25">
      <c r="AB502">
        <v>1.8199999999998999</v>
      </c>
      <c r="AC502">
        <f t="shared" si="8"/>
        <v>7.6143273696221189E-2</v>
      </c>
    </row>
    <row r="503" spans="28:29" x14ac:dyDescent="0.25">
      <c r="AB503">
        <v>1.8299999999998999</v>
      </c>
      <c r="AC503">
        <f t="shared" si="8"/>
        <v>7.4766262398381314E-2</v>
      </c>
    </row>
    <row r="504" spans="28:29" x14ac:dyDescent="0.25">
      <c r="AB504">
        <v>1.8399999999998999</v>
      </c>
      <c r="AC504">
        <f t="shared" si="8"/>
        <v>7.3406812581670408E-2</v>
      </c>
    </row>
    <row r="505" spans="28:29" x14ac:dyDescent="0.25">
      <c r="AB505">
        <v>1.8499999999998999</v>
      </c>
      <c r="AC505">
        <f t="shared" si="8"/>
        <v>7.2064874336231335E-2</v>
      </c>
    </row>
    <row r="506" spans="28:29" x14ac:dyDescent="0.25">
      <c r="AB506">
        <v>1.8599999999999</v>
      </c>
      <c r="AC506">
        <f t="shared" si="8"/>
        <v>7.074039345699655E-2</v>
      </c>
    </row>
    <row r="507" spans="28:29" x14ac:dyDescent="0.25">
      <c r="AB507">
        <v>1.8699999999999</v>
      </c>
      <c r="AC507">
        <f t="shared" si="8"/>
        <v>6.943331154368719E-2</v>
      </c>
    </row>
    <row r="508" spans="28:29" x14ac:dyDescent="0.25">
      <c r="AB508">
        <v>1.8799999999999</v>
      </c>
      <c r="AC508">
        <f t="shared" si="8"/>
        <v>6.8143566101057387E-2</v>
      </c>
    </row>
    <row r="509" spans="28:29" x14ac:dyDescent="0.25">
      <c r="AB509">
        <v>1.8899999999999</v>
      </c>
      <c r="AC509">
        <f t="shared" si="8"/>
        <v>6.6871090639319786E-2</v>
      </c>
    </row>
    <row r="510" spans="28:29" x14ac:dyDescent="0.25">
      <c r="AB510">
        <v>1.8999999999999</v>
      </c>
      <c r="AC510">
        <f t="shared" si="8"/>
        <v>6.5615814774689057E-2</v>
      </c>
    </row>
    <row r="511" spans="28:29" x14ac:dyDescent="0.25">
      <c r="AB511">
        <v>1.9099999999999</v>
      </c>
      <c r="AC511">
        <f t="shared" si="8"/>
        <v>6.437766432998164E-2</v>
      </c>
    </row>
    <row r="512" spans="28:29" x14ac:dyDescent="0.25">
      <c r="AB512">
        <v>1.9199999999999</v>
      </c>
      <c r="AC512">
        <f t="shared" si="8"/>
        <v>6.315656143521077E-2</v>
      </c>
    </row>
    <row r="513" spans="28:29" x14ac:dyDescent="0.25">
      <c r="AB513">
        <v>1.92999999999989</v>
      </c>
      <c r="AC513">
        <f t="shared" si="8"/>
        <v>6.1952424628118313E-2</v>
      </c>
    </row>
    <row r="514" spans="28:29" x14ac:dyDescent="0.25">
      <c r="AB514">
        <v>1.93999999999989</v>
      </c>
      <c r="AC514">
        <f t="shared" si="8"/>
        <v>6.0765168954577731E-2</v>
      </c>
    </row>
    <row r="515" spans="28:29" x14ac:dyDescent="0.25">
      <c r="AB515">
        <v>1.94999999999989</v>
      </c>
      <c r="AC515">
        <f t="shared" si="8"/>
        <v>5.959470606882885E-2</v>
      </c>
    </row>
    <row r="516" spans="28:29" x14ac:dyDescent="0.25">
      <c r="AB516">
        <v>1.9599999999998901</v>
      </c>
      <c r="AC516">
        <f t="shared" si="8"/>
        <v>5.8440944333464064E-2</v>
      </c>
    </row>
    <row r="517" spans="28:29" x14ac:dyDescent="0.25">
      <c r="AB517">
        <v>1.9699999999998901</v>
      </c>
      <c r="AC517">
        <f t="shared" si="8"/>
        <v>5.7303788919129531E-2</v>
      </c>
    </row>
    <row r="518" spans="28:29" x14ac:dyDescent="0.25">
      <c r="AB518">
        <v>1.9799999999998901</v>
      </c>
      <c r="AC518">
        <f t="shared" si="8"/>
        <v>5.6183141903880275E-2</v>
      </c>
    </row>
    <row r="519" spans="28:29" x14ac:dyDescent="0.25">
      <c r="AB519">
        <v>1.9899999999998901</v>
      </c>
      <c r="AC519">
        <f t="shared" si="8"/>
        <v>5.507890237213782E-2</v>
      </c>
    </row>
    <row r="520" spans="28:29" x14ac:dyDescent="0.25">
      <c r="AB520">
        <v>1.9999999999998901</v>
      </c>
      <c r="AC520">
        <f t="shared" si="8"/>
        <v>5.3990966513199921E-2</v>
      </c>
    </row>
    <row r="521" spans="28:29" x14ac:dyDescent="0.25">
      <c r="AB521">
        <v>2.0099999999998901</v>
      </c>
      <c r="AC521">
        <f t="shared" si="8"/>
        <v>5.2919227719251977E-2</v>
      </c>
    </row>
    <row r="522" spans="28:29" x14ac:dyDescent="0.25">
      <c r="AB522">
        <v>2.0199999999998899</v>
      </c>
      <c r="AC522">
        <f t="shared" si="8"/>
        <v>5.1863576682832105E-2</v>
      </c>
    </row>
    <row r="523" spans="28:29" x14ac:dyDescent="0.25">
      <c r="AB523">
        <v>2.0299999999998901</v>
      </c>
      <c r="AC523">
        <f t="shared" si="8"/>
        <v>5.0823901493702514E-2</v>
      </c>
    </row>
    <row r="524" spans="28:29" x14ac:dyDescent="0.25">
      <c r="AB524">
        <v>2.0399999999998899</v>
      </c>
      <c r="AC524">
        <f t="shared" si="8"/>
        <v>4.980008773508196E-2</v>
      </c>
    </row>
    <row r="525" spans="28:29" x14ac:dyDescent="0.25">
      <c r="AB525">
        <v>2.0499999999998901</v>
      </c>
      <c r="AC525">
        <f t="shared" si="8"/>
        <v>4.8792018579193748E-2</v>
      </c>
    </row>
    <row r="526" spans="28:29" x14ac:dyDescent="0.25">
      <c r="AB526">
        <v>2.0599999999998899</v>
      </c>
      <c r="AC526">
        <f t="shared" si="8"/>
        <v>4.7799574882087859E-2</v>
      </c>
    </row>
    <row r="527" spans="28:29" x14ac:dyDescent="0.25">
      <c r="AB527">
        <v>2.0699999999998902</v>
      </c>
      <c r="AC527">
        <f t="shared" si="8"/>
        <v>4.6822635277693786E-2</v>
      </c>
    </row>
    <row r="528" spans="28:29" x14ac:dyDescent="0.25">
      <c r="AB528">
        <v>2.0799999999998899</v>
      </c>
      <c r="AC528">
        <f t="shared" si="8"/>
        <v>4.58610762710654E-2</v>
      </c>
    </row>
    <row r="529" spans="28:29" x14ac:dyDescent="0.25">
      <c r="AB529">
        <v>2.0899999999998902</v>
      </c>
      <c r="AC529">
        <f t="shared" si="8"/>
        <v>4.491477233077739E-2</v>
      </c>
    </row>
    <row r="530" spans="28:29" x14ac:dyDescent="0.25">
      <c r="AB530">
        <v>2.09999999999989</v>
      </c>
      <c r="AC530">
        <f t="shared" si="8"/>
        <v>4.3983595980437371E-2</v>
      </c>
    </row>
    <row r="531" spans="28:29" x14ac:dyDescent="0.25">
      <c r="AB531">
        <v>2.1099999999998902</v>
      </c>
      <c r="AC531">
        <f t="shared" si="8"/>
        <v>4.3067417889275705E-2</v>
      </c>
    </row>
    <row r="532" spans="28:29" x14ac:dyDescent="0.25">
      <c r="AB532">
        <v>2.11999999999989</v>
      </c>
      <c r="AC532">
        <f t="shared" si="8"/>
        <v>4.2166106961780157E-2</v>
      </c>
    </row>
    <row r="533" spans="28:29" x14ac:dyDescent="0.25">
      <c r="AB533">
        <v>2.1299999999998902</v>
      </c>
      <c r="AC533">
        <f t="shared" ref="AC533:AC596" si="9">_xlfn.NORM.S.DIST(AB533,FALSE)</f>
        <v>4.1279530426340062E-2</v>
      </c>
    </row>
    <row r="534" spans="28:29" x14ac:dyDescent="0.25">
      <c r="AB534">
        <v>2.13999999999989</v>
      </c>
      <c r="AC534">
        <f t="shared" si="9"/>
        <v>4.0407553922869821E-2</v>
      </c>
    </row>
    <row r="535" spans="28:29" x14ac:dyDescent="0.25">
      <c r="AB535">
        <v>2.1499999999998902</v>
      </c>
      <c r="AC535">
        <f t="shared" si="9"/>
        <v>3.9550041589379553E-2</v>
      </c>
    </row>
    <row r="536" spans="28:29" x14ac:dyDescent="0.25">
      <c r="AB536">
        <v>2.15999999999989</v>
      </c>
      <c r="AC536">
        <f t="shared" si="9"/>
        <v>3.8706856147464802E-2</v>
      </c>
    </row>
    <row r="537" spans="28:29" x14ac:dyDescent="0.25">
      <c r="AB537">
        <v>2.1699999999998898</v>
      </c>
      <c r="AC537">
        <f t="shared" si="9"/>
        <v>3.7877858986686531E-2</v>
      </c>
    </row>
    <row r="538" spans="28:29" x14ac:dyDescent="0.25">
      <c r="AB538">
        <v>2.17999999999989</v>
      </c>
      <c r="AC538">
        <f t="shared" si="9"/>
        <v>3.7062910247815377E-2</v>
      </c>
    </row>
    <row r="539" spans="28:29" x14ac:dyDescent="0.25">
      <c r="AB539">
        <v>2.1899999999998898</v>
      </c>
      <c r="AC539">
        <f t="shared" si="9"/>
        <v>3.6261868904914965E-2</v>
      </c>
    </row>
    <row r="540" spans="28:29" x14ac:dyDescent="0.25">
      <c r="AB540">
        <v>2.19999999999989</v>
      </c>
      <c r="AC540">
        <f t="shared" si="9"/>
        <v>3.5474592846240029E-2</v>
      </c>
    </row>
    <row r="541" spans="28:29" x14ac:dyDescent="0.25">
      <c r="AB541">
        <v>2.2099999999998898</v>
      </c>
      <c r="AC541">
        <f t="shared" si="9"/>
        <v>3.4700938953927264E-2</v>
      </c>
    </row>
    <row r="542" spans="28:29" x14ac:dyDescent="0.25">
      <c r="AB542">
        <v>2.2199999999998901</v>
      </c>
      <c r="AC542">
        <f t="shared" si="9"/>
        <v>3.3940763182457472E-2</v>
      </c>
    </row>
    <row r="543" spans="28:29" x14ac:dyDescent="0.25">
      <c r="AB543">
        <v>2.2299999999998898</v>
      </c>
      <c r="AC543">
        <f t="shared" si="9"/>
        <v>3.3193920635869276E-2</v>
      </c>
    </row>
    <row r="544" spans="28:29" x14ac:dyDescent="0.25">
      <c r="AB544">
        <v>2.2399999999998901</v>
      </c>
      <c r="AC544">
        <f t="shared" si="9"/>
        <v>3.2460265643705445E-2</v>
      </c>
    </row>
    <row r="545" spans="28:29" x14ac:dyDescent="0.25">
      <c r="AB545">
        <v>2.2499999999998899</v>
      </c>
      <c r="AC545">
        <f t="shared" si="9"/>
        <v>3.173965183567528E-2</v>
      </c>
    </row>
    <row r="546" spans="28:29" x14ac:dyDescent="0.25">
      <c r="AB546">
        <v>2.2599999999998901</v>
      </c>
      <c r="AC546">
        <f t="shared" si="9"/>
        <v>3.1031932215015962E-2</v>
      </c>
    </row>
    <row r="547" spans="28:29" x14ac:dyDescent="0.25">
      <c r="AB547">
        <v>2.2699999999998899</v>
      </c>
      <c r="AC547">
        <f t="shared" si="9"/>
        <v>3.0336959230539223E-2</v>
      </c>
    </row>
    <row r="548" spans="28:29" x14ac:dyDescent="0.25">
      <c r="AB548">
        <v>2.2799999999998901</v>
      </c>
      <c r="AC548">
        <f t="shared" si="9"/>
        <v>2.9654584847348706E-2</v>
      </c>
    </row>
    <row r="549" spans="28:29" x14ac:dyDescent="0.25">
      <c r="AB549">
        <v>2.2899999999998899</v>
      </c>
      <c r="AC549">
        <f t="shared" si="9"/>
        <v>2.8984660616216726E-2</v>
      </c>
    </row>
    <row r="550" spans="28:29" x14ac:dyDescent="0.25">
      <c r="AB550">
        <v>2.2999999999998901</v>
      </c>
      <c r="AC550">
        <f t="shared" si="9"/>
        <v>2.832703774160833E-2</v>
      </c>
    </row>
    <row r="551" spans="28:29" x14ac:dyDescent="0.25">
      <c r="AB551">
        <v>2.3099999999998899</v>
      </c>
      <c r="AC551">
        <f t="shared" si="9"/>
        <v>2.7681567148343612E-2</v>
      </c>
    </row>
    <row r="552" spans="28:29" x14ac:dyDescent="0.25">
      <c r="AB552">
        <v>2.3199999999998902</v>
      </c>
      <c r="AC552">
        <f t="shared" si="9"/>
        <v>2.7048099546888672E-2</v>
      </c>
    </row>
    <row r="553" spans="28:29" x14ac:dyDescent="0.25">
      <c r="AB553">
        <v>2.3299999999998899</v>
      </c>
      <c r="AC553">
        <f t="shared" si="9"/>
        <v>2.6426485497268504E-2</v>
      </c>
    </row>
    <row r="554" spans="28:29" x14ac:dyDescent="0.25">
      <c r="AB554">
        <v>2.3399999999998902</v>
      </c>
      <c r="AC554">
        <f t="shared" si="9"/>
        <v>2.5816575471594317E-2</v>
      </c>
    </row>
    <row r="555" spans="28:29" x14ac:dyDescent="0.25">
      <c r="AB555">
        <v>2.34999999999989</v>
      </c>
      <c r="AC555">
        <f t="shared" si="9"/>
        <v>2.5218219915200908E-2</v>
      </c>
    </row>
    <row r="556" spans="28:29" x14ac:dyDescent="0.25">
      <c r="AB556">
        <v>2.3599999999998902</v>
      </c>
      <c r="AC556">
        <f t="shared" si="9"/>
        <v>2.4631269306388884E-2</v>
      </c>
    </row>
    <row r="557" spans="28:29" x14ac:dyDescent="0.25">
      <c r="AB557">
        <v>2.36999999999989</v>
      </c>
      <c r="AC557">
        <f t="shared" si="9"/>
        <v>2.405557421476924E-2</v>
      </c>
    </row>
    <row r="558" spans="28:29" x14ac:dyDescent="0.25">
      <c r="AB558">
        <v>2.3799999999998902</v>
      </c>
      <c r="AC558">
        <f t="shared" si="9"/>
        <v>2.3490985358207497E-2</v>
      </c>
    </row>
    <row r="559" spans="28:29" x14ac:dyDescent="0.25">
      <c r="AB559">
        <v>2.38999999999989</v>
      </c>
      <c r="AC559">
        <f t="shared" si="9"/>
        <v>2.2937353658366733E-2</v>
      </c>
    </row>
    <row r="560" spans="28:29" x14ac:dyDescent="0.25">
      <c r="AB560">
        <v>2.39999999999988</v>
      </c>
      <c r="AC560">
        <f t="shared" si="9"/>
        <v>2.2394530294849346E-2</v>
      </c>
    </row>
    <row r="561" spans="28:29" x14ac:dyDescent="0.25">
      <c r="AB561">
        <v>2.4099999999998798</v>
      </c>
      <c r="AC561">
        <f t="shared" si="9"/>
        <v>2.1862366757935726E-2</v>
      </c>
    </row>
    <row r="562" spans="28:29" x14ac:dyDescent="0.25">
      <c r="AB562">
        <v>2.41999999999988</v>
      </c>
      <c r="AC562">
        <f t="shared" si="9"/>
        <v>2.1340714899928982E-2</v>
      </c>
    </row>
    <row r="563" spans="28:29" x14ac:dyDescent="0.25">
      <c r="AB563">
        <v>2.4299999999998798</v>
      </c>
      <c r="AC563">
        <f t="shared" si="9"/>
        <v>2.0829426985098272E-2</v>
      </c>
    </row>
    <row r="564" spans="28:29" x14ac:dyDescent="0.25">
      <c r="AB564">
        <v>2.43999999999988</v>
      </c>
      <c r="AC564">
        <f t="shared" si="9"/>
        <v>2.0328355738231788E-2</v>
      </c>
    </row>
    <row r="565" spans="28:29" x14ac:dyDescent="0.25">
      <c r="AB565">
        <v>2.4499999999998798</v>
      </c>
      <c r="AC565">
        <f t="shared" si="9"/>
        <v>1.9837354391801162E-2</v>
      </c>
    </row>
    <row r="566" spans="28:29" x14ac:dyDescent="0.25">
      <c r="AB566">
        <v>2.4599999999998801</v>
      </c>
      <c r="AC566">
        <f t="shared" si="9"/>
        <v>1.9356276731742672E-2</v>
      </c>
    </row>
    <row r="567" spans="28:29" x14ac:dyDescent="0.25">
      <c r="AB567">
        <v>2.4699999999998798</v>
      </c>
      <c r="AC567">
        <f t="shared" si="9"/>
        <v>1.8884977141861783E-2</v>
      </c>
    </row>
    <row r="568" spans="28:29" x14ac:dyDescent="0.25">
      <c r="AB568">
        <v>2.4799999999998801</v>
      </c>
      <c r="AC568">
        <f t="shared" si="9"/>
        <v>1.8423310646867527E-2</v>
      </c>
    </row>
    <row r="569" spans="28:29" x14ac:dyDescent="0.25">
      <c r="AB569">
        <v>2.4899999999998799</v>
      </c>
      <c r="AC569">
        <f t="shared" si="9"/>
        <v>1.7971132954045017E-2</v>
      </c>
    </row>
    <row r="570" spans="28:29" x14ac:dyDescent="0.25">
      <c r="AB570">
        <v>2.4999999999998801</v>
      </c>
      <c r="AC570">
        <f t="shared" si="9"/>
        <v>1.7528300493573793E-2</v>
      </c>
    </row>
    <row r="571" spans="28:29" x14ac:dyDescent="0.25">
      <c r="AB571">
        <v>2.5099999999998799</v>
      </c>
      <c r="AC571">
        <f t="shared" si="9"/>
        <v>1.7094670457502091E-2</v>
      </c>
    </row>
    <row r="572" spans="28:29" x14ac:dyDescent="0.25">
      <c r="AB572">
        <v>2.5199999999998801</v>
      </c>
      <c r="AC572">
        <f t="shared" si="9"/>
        <v>1.6670100837386098E-2</v>
      </c>
    </row>
    <row r="573" spans="28:29" x14ac:dyDescent="0.25">
      <c r="AB573">
        <v>2.5299999999998799</v>
      </c>
      <c r="AC573">
        <f t="shared" si="9"/>
        <v>1.6254450460605436E-2</v>
      </c>
    </row>
    <row r="574" spans="28:29" x14ac:dyDescent="0.25">
      <c r="AB574">
        <v>2.5399999999998801</v>
      </c>
      <c r="AC574">
        <f t="shared" si="9"/>
        <v>1.5847579025365648E-2</v>
      </c>
    </row>
    <row r="575" spans="28:29" x14ac:dyDescent="0.25">
      <c r="AB575">
        <v>2.5499999999998799</v>
      </c>
      <c r="AC575">
        <f t="shared" si="9"/>
        <v>1.5449347134399901E-2</v>
      </c>
    </row>
    <row r="576" spans="28:29" x14ac:dyDescent="0.25">
      <c r="AB576">
        <v>2.5599999999998801</v>
      </c>
      <c r="AC576">
        <f t="shared" si="9"/>
        <v>1.5059616327382072E-2</v>
      </c>
    </row>
    <row r="577" spans="28:29" x14ac:dyDescent="0.25">
      <c r="AB577">
        <v>2.5699999999998799</v>
      </c>
      <c r="AC577">
        <f t="shared" si="9"/>
        <v>1.4678249112064569E-2</v>
      </c>
    </row>
    <row r="578" spans="28:29" x14ac:dyDescent="0.25">
      <c r="AB578">
        <v>2.5799999999998802</v>
      </c>
      <c r="AC578">
        <f t="shared" si="9"/>
        <v>1.4305108994154117E-2</v>
      </c>
    </row>
    <row r="579" spans="28:29" x14ac:dyDescent="0.25">
      <c r="AB579">
        <v>2.58999999999988</v>
      </c>
      <c r="AC579">
        <f t="shared" si="9"/>
        <v>1.3940060505940152E-2</v>
      </c>
    </row>
    <row r="580" spans="28:29" x14ac:dyDescent="0.25">
      <c r="AB580">
        <v>2.5999999999998802</v>
      </c>
      <c r="AC580">
        <f t="shared" si="9"/>
        <v>1.3582969233689849E-2</v>
      </c>
    </row>
    <row r="581" spans="28:29" x14ac:dyDescent="0.25">
      <c r="AB581">
        <v>2.60999999999988</v>
      </c>
      <c r="AC581">
        <f t="shared" si="9"/>
        <v>1.323370184382551E-2</v>
      </c>
    </row>
    <row r="582" spans="28:29" x14ac:dyDescent="0.25">
      <c r="AB582">
        <v>2.6199999999998802</v>
      </c>
      <c r="AC582">
        <f t="shared" si="9"/>
        <v>1.2892126107899358E-2</v>
      </c>
    </row>
    <row r="583" spans="28:29" x14ac:dyDescent="0.25">
      <c r="AB583">
        <v>2.62999999999988</v>
      </c>
      <c r="AC583">
        <f t="shared" si="9"/>
        <v>1.255811092638217E-2</v>
      </c>
    </row>
    <row r="584" spans="28:29" x14ac:dyDescent="0.25">
      <c r="AB584">
        <v>2.6399999999998802</v>
      </c>
      <c r="AC584">
        <f t="shared" si="9"/>
        <v>1.2231526351281843E-2</v>
      </c>
    </row>
    <row r="585" spans="28:29" x14ac:dyDescent="0.25">
      <c r="AB585">
        <v>2.64999999999988</v>
      </c>
      <c r="AC585">
        <f t="shared" si="9"/>
        <v>1.1912243607608968E-2</v>
      </c>
    </row>
    <row r="586" spans="28:29" x14ac:dyDescent="0.25">
      <c r="AB586">
        <v>2.6599999999998798</v>
      </c>
      <c r="AC586">
        <f t="shared" si="9"/>
        <v>1.1600135113706276E-2</v>
      </c>
    </row>
    <row r="587" spans="28:29" x14ac:dyDescent="0.25">
      <c r="AB587">
        <v>2.66999999999988</v>
      </c>
      <c r="AC587">
        <f t="shared" si="9"/>
        <v>1.1295074500459752E-2</v>
      </c>
    </row>
    <row r="588" spans="28:29" x14ac:dyDescent="0.25">
      <c r="AB588">
        <v>2.6799999999998798</v>
      </c>
      <c r="AC588">
        <f t="shared" si="9"/>
        <v>1.0996936629409123E-2</v>
      </c>
    </row>
    <row r="589" spans="28:29" x14ac:dyDescent="0.25">
      <c r="AB589">
        <v>2.68999999999988</v>
      </c>
      <c r="AC589">
        <f t="shared" si="9"/>
        <v>1.0705597609775637E-2</v>
      </c>
    </row>
    <row r="590" spans="28:29" x14ac:dyDescent="0.25">
      <c r="AB590">
        <v>2.6999999999998798</v>
      </c>
      <c r="AC590">
        <f t="shared" si="9"/>
        <v>1.0420934814425978E-2</v>
      </c>
    </row>
    <row r="591" spans="28:29" x14ac:dyDescent="0.25">
      <c r="AB591">
        <v>2.7099999999998801</v>
      </c>
      <c r="AC591">
        <f t="shared" si="9"/>
        <v>1.0142826894790374E-2</v>
      </c>
    </row>
    <row r="592" spans="28:29" x14ac:dyDescent="0.25">
      <c r="AB592">
        <v>2.7199999999998798</v>
      </c>
      <c r="AC592">
        <f t="shared" si="9"/>
        <v>9.8711537947543653E-3</v>
      </c>
    </row>
    <row r="593" spans="28:29" x14ac:dyDescent="0.25">
      <c r="AB593">
        <v>2.7299999999998801</v>
      </c>
      <c r="AC593">
        <f t="shared" si="9"/>
        <v>9.6057967635427306E-3</v>
      </c>
    </row>
    <row r="594" spans="28:29" x14ac:dyDescent="0.25">
      <c r="AB594">
        <v>2.7399999999998799</v>
      </c>
      <c r="AC594">
        <f t="shared" si="9"/>
        <v>9.3466383676153626E-3</v>
      </c>
    </row>
    <row r="595" spans="28:29" x14ac:dyDescent="0.25">
      <c r="AB595">
        <v>2.7499999999998801</v>
      </c>
      <c r="AC595">
        <f t="shared" si="9"/>
        <v>9.0935625015940488E-3</v>
      </c>
    </row>
    <row r="596" spans="28:29" x14ac:dyDescent="0.25">
      <c r="AB596">
        <v>2.7599999999998799</v>
      </c>
      <c r="AC596">
        <f t="shared" si="9"/>
        <v>8.846454398240158E-3</v>
      </c>
    </row>
    <row r="597" spans="28:29" x14ac:dyDescent="0.25">
      <c r="AB597">
        <v>2.7699999999998801</v>
      </c>
      <c r="AC597">
        <f t="shared" ref="AC597:AC620" si="10">_xlfn.NORM.S.DIST(AB597,FALSE)</f>
        <v>8.605200637502532E-3</v>
      </c>
    </row>
    <row r="598" spans="28:29" x14ac:dyDescent="0.25">
      <c r="AB598">
        <v>2.7799999999998799</v>
      </c>
      <c r="AC598">
        <f t="shared" si="10"/>
        <v>8.3696891546558259E-3</v>
      </c>
    </row>
    <row r="599" spans="28:29" x14ac:dyDescent="0.25">
      <c r="AB599">
        <v>2.7899999999998801</v>
      </c>
      <c r="AC599">
        <f t="shared" si="10"/>
        <v>8.1398092475487467E-3</v>
      </c>
    </row>
    <row r="600" spans="28:29" x14ac:dyDescent="0.25">
      <c r="AB600">
        <v>2.7999999999998799</v>
      </c>
      <c r="AC600">
        <f t="shared" si="10"/>
        <v>7.9154515829826261E-3</v>
      </c>
    </row>
    <row r="601" spans="28:29" x14ac:dyDescent="0.25">
      <c r="AB601">
        <v>2.8099999999998801</v>
      </c>
      <c r="AC601">
        <f t="shared" si="10"/>
        <v>7.6965082022399153E-3</v>
      </c>
    </row>
    <row r="602" spans="28:29" x14ac:dyDescent="0.25">
      <c r="AB602">
        <v>2.8199999999998799</v>
      </c>
      <c r="AC602">
        <f t="shared" si="10"/>
        <v>7.4828725257830922E-3</v>
      </c>
    </row>
    <row r="603" spans="28:29" x14ac:dyDescent="0.25">
      <c r="AB603">
        <v>2.8299999999998802</v>
      </c>
      <c r="AC603">
        <f t="shared" si="10"/>
        <v>7.2744393571436859E-3</v>
      </c>
    </row>
    <row r="604" spans="28:29" x14ac:dyDescent="0.25">
      <c r="AB604">
        <v>2.83999999999988</v>
      </c>
      <c r="AC604">
        <f t="shared" si="10"/>
        <v>7.07110488602186E-3</v>
      </c>
    </row>
    <row r="605" spans="28:29" x14ac:dyDescent="0.25">
      <c r="AB605">
        <v>2.8499999999998802</v>
      </c>
      <c r="AC605">
        <f t="shared" si="10"/>
        <v>6.8727666906163208E-3</v>
      </c>
    </row>
    <row r="606" spans="28:29" x14ac:dyDescent="0.25">
      <c r="AB606">
        <v>2.85999999999988</v>
      </c>
      <c r="AC606">
        <f t="shared" si="10"/>
        <v>6.6793237392049109E-3</v>
      </c>
    </row>
    <row r="607" spans="28:29" x14ac:dyDescent="0.25">
      <c r="AB607">
        <v>2.86999999999987</v>
      </c>
      <c r="AC607">
        <f t="shared" si="10"/>
        <v>6.4906763909957851E-3</v>
      </c>
    </row>
    <row r="608" spans="28:29" x14ac:dyDescent="0.25">
      <c r="AB608">
        <v>2.8799999999998702</v>
      </c>
      <c r="AC608">
        <f t="shared" si="10"/>
        <v>6.3067263962682859E-3</v>
      </c>
    </row>
    <row r="609" spans="28:29" x14ac:dyDescent="0.25">
      <c r="AB609">
        <v>2.88999999999987</v>
      </c>
      <c r="AC609">
        <f t="shared" si="10"/>
        <v>6.1273768958259901E-3</v>
      </c>
    </row>
    <row r="610" spans="28:29" x14ac:dyDescent="0.25">
      <c r="AB610">
        <v>2.8999999999998698</v>
      </c>
      <c r="AC610">
        <f t="shared" si="10"/>
        <v>5.9525324197781011E-3</v>
      </c>
    </row>
    <row r="611" spans="28:29" x14ac:dyDescent="0.25">
      <c r="AB611">
        <v>2.90999999999987</v>
      </c>
      <c r="AC611">
        <f t="shared" si="10"/>
        <v>5.7820988856716648E-3</v>
      </c>
    </row>
    <row r="612" spans="28:29" x14ac:dyDescent="0.25">
      <c r="AB612">
        <v>2.9199999999998698</v>
      </c>
      <c r="AC612">
        <f t="shared" si="10"/>
        <v>5.6159835959930984E-3</v>
      </c>
    </row>
    <row r="613" spans="28:29" x14ac:dyDescent="0.25">
      <c r="AB613">
        <v>2.92999999999987</v>
      </c>
      <c r="AC613">
        <f t="shared" si="10"/>
        <v>5.4540952350586236E-3</v>
      </c>
    </row>
    <row r="614" spans="28:29" x14ac:dyDescent="0.25">
      <c r="AB614">
        <v>2.9399999999998698</v>
      </c>
      <c r="AC614">
        <f t="shared" si="10"/>
        <v>5.2963438653130428E-3</v>
      </c>
    </row>
    <row r="615" spans="28:29" x14ac:dyDescent="0.25">
      <c r="AB615">
        <v>2.9499999999998701</v>
      </c>
      <c r="AC615">
        <f t="shared" si="10"/>
        <v>5.1426409230559125E-3</v>
      </c>
    </row>
    <row r="616" spans="28:29" x14ac:dyDescent="0.25">
      <c r="AB616">
        <v>2.9599999999998698</v>
      </c>
      <c r="AC616">
        <f t="shared" si="10"/>
        <v>4.992899213614301E-3</v>
      </c>
    </row>
    <row r="617" spans="28:29" x14ac:dyDescent="0.25">
      <c r="AB617">
        <v>2.9699999999998701</v>
      </c>
      <c r="AC617">
        <f t="shared" si="10"/>
        <v>4.8470329059808167E-3</v>
      </c>
    </row>
    <row r="618" spans="28:29" x14ac:dyDescent="0.25">
      <c r="AB618">
        <v>2.9799999999998699</v>
      </c>
      <c r="AC618">
        <f t="shared" si="10"/>
        <v>4.7049575269358058E-3</v>
      </c>
    </row>
    <row r="619" spans="28:29" x14ac:dyDescent="0.25">
      <c r="AB619">
        <v>2.9899999999998701</v>
      </c>
      <c r="AC619">
        <f t="shared" si="10"/>
        <v>4.5665899546719216E-3</v>
      </c>
    </row>
    <row r="620" spans="28:29" x14ac:dyDescent="0.25">
      <c r="AB620">
        <v>2.9999999999998699</v>
      </c>
      <c r="AC620">
        <f t="shared" si="10"/>
        <v>4.4318484119397396E-3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DISTRIBUCIONES DE PROBABILIDAD</vt:lpstr>
      <vt:lpstr>BINOMIAL</vt:lpstr>
      <vt:lpstr>POISSON</vt:lpstr>
      <vt:lpstr>DISTR. 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2015-12-19T19:25:44Z</dcterms:created>
  <dcterms:modified xsi:type="dcterms:W3CDTF">2016-08-25T19:01:56Z</dcterms:modified>
</cp:coreProperties>
</file>