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turo\Documents\Estadistica\Apuntes de clases\"/>
    </mc:Choice>
  </mc:AlternateContent>
  <bookViews>
    <workbookView xWindow="0" yWindow="0" windowWidth="20490" windowHeight="7755" activeTab="1"/>
  </bookViews>
  <sheets>
    <sheet name="ANOVA DCA" sheetId="1" r:id="rId1"/>
    <sheet name="ANOVA DBCA" sheetId="2" r:id="rId2"/>
    <sheet name="ANOVA DCL" sheetId="3" r:id="rId3"/>
    <sheet name="CUADR LATIN EJEMPLO" sheetId="5" r:id="rId4"/>
    <sheet name="ANOVA DCGL" sheetId="4" r:id="rId5"/>
  </sheets>
  <externalReferences>
    <externalReference r:id="rId6"/>
  </externalReferences>
  <definedNames>
    <definedName name="_xlnm._FilterDatabase" localSheetId="3" hidden="1">'CUADR LATIN EJEMPLO'!$A$1:$T$13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1" l="1"/>
  <c r="N22" i="5" l="1"/>
  <c r="N23" i="5"/>
  <c r="N24" i="5"/>
  <c r="F41" i="3"/>
  <c r="C22" i="5"/>
  <c r="C23" i="5"/>
  <c r="K26" i="5"/>
  <c r="E41" i="3"/>
  <c r="L23" i="5"/>
  <c r="K25" i="5"/>
  <c r="K23" i="5"/>
  <c r="K24" i="5"/>
  <c r="K22" i="5"/>
  <c r="J23" i="5"/>
  <c r="B38" i="3"/>
  <c r="G22" i="5"/>
  <c r="J24" i="5" s="1"/>
  <c r="L24" i="5" s="1"/>
  <c r="G23" i="5"/>
  <c r="J22" i="5" s="1"/>
  <c r="G24" i="5"/>
  <c r="G21" i="5"/>
  <c r="C24" i="5"/>
  <c r="B37" i="3"/>
  <c r="E22" i="5"/>
  <c r="E23" i="5"/>
  <c r="E24" i="5"/>
  <c r="E21" i="5"/>
  <c r="D34" i="3"/>
  <c r="C21" i="5"/>
  <c r="B36" i="3"/>
  <c r="B35" i="3"/>
  <c r="B34" i="3"/>
  <c r="R13" i="5"/>
  <c r="L26" i="3"/>
  <c r="R12" i="5"/>
  <c r="R11" i="5"/>
  <c r="D18" i="5"/>
  <c r="E18" i="5"/>
  <c r="F18" i="5"/>
  <c r="G18" i="5"/>
  <c r="H18" i="5"/>
  <c r="I18" i="5"/>
  <c r="J18" i="5"/>
  <c r="C18" i="5"/>
  <c r="J17" i="5"/>
  <c r="J16" i="5"/>
  <c r="I17" i="5"/>
  <c r="I16" i="5"/>
  <c r="H17" i="5"/>
  <c r="H16" i="5"/>
  <c r="G17" i="5"/>
  <c r="G16" i="5"/>
  <c r="F17" i="5"/>
  <c r="E16" i="5"/>
  <c r="F16" i="5"/>
  <c r="E17" i="5"/>
  <c r="D17" i="5"/>
  <c r="D16" i="5"/>
  <c r="C17" i="5"/>
  <c r="C16" i="5"/>
  <c r="S7" i="5"/>
  <c r="S4" i="5"/>
  <c r="S5" i="5"/>
  <c r="S6" i="5"/>
  <c r="S8" i="5"/>
  <c r="S9" i="5"/>
  <c r="S10" i="5"/>
  <c r="S3" i="5"/>
  <c r="E12" i="5"/>
  <c r="G12" i="5"/>
  <c r="I12" i="5"/>
  <c r="K12" i="5"/>
  <c r="M12" i="5"/>
  <c r="O12" i="5"/>
  <c r="Q12" i="5"/>
  <c r="C12" i="5"/>
  <c r="R4" i="5"/>
  <c r="T4" i="5" s="1"/>
  <c r="R5" i="5"/>
  <c r="T5" i="5" s="1"/>
  <c r="R6" i="5"/>
  <c r="T6" i="5" s="1"/>
  <c r="R7" i="5"/>
  <c r="T7" i="5" s="1"/>
  <c r="R8" i="5"/>
  <c r="T8" i="5" s="1"/>
  <c r="R9" i="5"/>
  <c r="T9" i="5" s="1"/>
  <c r="R10" i="5"/>
  <c r="T10" i="5" s="1"/>
  <c r="R3" i="5"/>
  <c r="T3" i="5" s="1"/>
  <c r="E11" i="5"/>
  <c r="E13" i="5" s="1"/>
  <c r="G11" i="5"/>
  <c r="G13" i="5" s="1"/>
  <c r="I11" i="5"/>
  <c r="I13" i="5" s="1"/>
  <c r="K11" i="5"/>
  <c r="K13" i="5" s="1"/>
  <c r="M11" i="5"/>
  <c r="M13" i="5" s="1"/>
  <c r="O11" i="5"/>
  <c r="O13" i="5" s="1"/>
  <c r="Q11" i="5"/>
  <c r="Q13" i="5" s="1"/>
  <c r="C11" i="5"/>
  <c r="C13" i="5" s="1"/>
  <c r="C25" i="5" l="1"/>
  <c r="J25" i="5" s="1"/>
  <c r="L25" i="5" s="1"/>
  <c r="M24" i="5"/>
  <c r="M23" i="5"/>
  <c r="J26" i="5"/>
  <c r="L22" i="5"/>
  <c r="M22" i="5" s="1"/>
  <c r="B18" i="2"/>
  <c r="B21" i="2"/>
  <c r="B19" i="2"/>
  <c r="L51" i="3" l="1"/>
  <c r="L50" i="3"/>
  <c r="K50" i="3"/>
  <c r="L49" i="3"/>
  <c r="K49" i="3"/>
  <c r="J49" i="3"/>
  <c r="F48" i="3"/>
  <c r="C45" i="3"/>
  <c r="C44" i="3"/>
  <c r="C43" i="3"/>
  <c r="C42" i="3"/>
  <c r="C41" i="3"/>
  <c r="B45" i="3"/>
  <c r="B43" i="3"/>
  <c r="D43" i="3" s="1"/>
  <c r="D38" i="3"/>
  <c r="F37" i="3"/>
  <c r="D37" i="3"/>
  <c r="K3" i="1"/>
  <c r="F36" i="3"/>
  <c r="H38" i="3" s="1"/>
  <c r="D36" i="3"/>
  <c r="F35" i="3"/>
  <c r="F38" i="3" s="1"/>
  <c r="D35" i="3"/>
  <c r="M3" i="1"/>
  <c r="D18" i="2"/>
  <c r="F34" i="3"/>
  <c r="B42" i="3" s="1"/>
  <c r="D42" i="3" s="1"/>
  <c r="I31" i="3"/>
  <c r="J31" i="3"/>
  <c r="K31" i="3"/>
  <c r="H31" i="3"/>
  <c r="K30" i="3"/>
  <c r="J30" i="3"/>
  <c r="I30" i="3"/>
  <c r="H30" i="3"/>
  <c r="K29" i="3"/>
  <c r="J29" i="3"/>
  <c r="I29" i="3"/>
  <c r="H29" i="3"/>
  <c r="L25" i="3"/>
  <c r="L24" i="3"/>
  <c r="N21" i="3"/>
  <c r="N22" i="3"/>
  <c r="N23" i="3"/>
  <c r="N20" i="3"/>
  <c r="I26" i="3"/>
  <c r="J26" i="3"/>
  <c r="K26" i="3"/>
  <c r="H26" i="3"/>
  <c r="I25" i="3"/>
  <c r="J25" i="3"/>
  <c r="K25" i="3"/>
  <c r="H25" i="3"/>
  <c r="M21" i="3"/>
  <c r="M22" i="3"/>
  <c r="M23" i="3"/>
  <c r="M20" i="3"/>
  <c r="L21" i="3"/>
  <c r="L22" i="3"/>
  <c r="L23" i="3"/>
  <c r="L20" i="3"/>
  <c r="I24" i="3"/>
  <c r="J24" i="3"/>
  <c r="K24" i="3"/>
  <c r="H24" i="3"/>
  <c r="H33" i="2"/>
  <c r="H26" i="2"/>
  <c r="B41" i="3" l="1"/>
  <c r="D41" i="3" s="1"/>
  <c r="J38" i="3"/>
  <c r="B44" i="3" s="1"/>
  <c r="D44" i="3" s="1"/>
  <c r="F49" i="3" s="1"/>
  <c r="E43" i="3"/>
  <c r="F43" i="3" s="1"/>
  <c r="E42" i="3"/>
  <c r="F42" i="3" s="1"/>
  <c r="M20" i="2"/>
  <c r="L22" i="2"/>
  <c r="L21" i="2"/>
  <c r="L20" i="2"/>
  <c r="L19" i="2"/>
  <c r="K22" i="2"/>
  <c r="K20" i="2"/>
  <c r="F21" i="2"/>
  <c r="F20" i="2"/>
  <c r="D20" i="2"/>
  <c r="B20" i="2"/>
  <c r="F19" i="2"/>
  <c r="D21" i="2" s="1"/>
  <c r="H21" i="2" s="1"/>
  <c r="K21" i="2" s="1"/>
  <c r="M21" i="2" s="1"/>
  <c r="D19" i="2"/>
  <c r="F18" i="2"/>
  <c r="G17" i="2"/>
  <c r="K5" i="1"/>
  <c r="M4" i="1"/>
  <c r="K4" i="1"/>
  <c r="G16" i="2"/>
  <c r="G15" i="2"/>
  <c r="I11" i="2"/>
  <c r="I12" i="2"/>
  <c r="I13" i="2"/>
  <c r="I10" i="2"/>
  <c r="D16" i="2"/>
  <c r="E16" i="2"/>
  <c r="F16" i="2"/>
  <c r="C16" i="2"/>
  <c r="G14" i="2"/>
  <c r="H11" i="2"/>
  <c r="H12" i="2"/>
  <c r="H13" i="2"/>
  <c r="H10" i="2"/>
  <c r="D15" i="2"/>
  <c r="E15" i="2"/>
  <c r="F15" i="2"/>
  <c r="C15" i="2"/>
  <c r="G11" i="2"/>
  <c r="G12" i="2"/>
  <c r="G13" i="2"/>
  <c r="G10" i="2"/>
  <c r="D14" i="2"/>
  <c r="E14" i="2"/>
  <c r="F14" i="2"/>
  <c r="C14" i="2"/>
  <c r="T24" i="1"/>
  <c r="S21" i="1"/>
  <c r="T21" i="1"/>
  <c r="U21" i="1"/>
  <c r="S22" i="1"/>
  <c r="T22" i="1"/>
  <c r="U22" i="1"/>
  <c r="S23" i="1"/>
  <c r="T23" i="1"/>
  <c r="U23" i="1"/>
  <c r="S24" i="1"/>
  <c r="U24" i="1"/>
  <c r="R24" i="1"/>
  <c r="R22" i="1"/>
  <c r="R23" i="1"/>
  <c r="R21" i="1"/>
  <c r="U16" i="1"/>
  <c r="T16" i="1"/>
  <c r="S16" i="1"/>
  <c r="R16" i="1"/>
  <c r="U15" i="1"/>
  <c r="T15" i="1"/>
  <c r="S15" i="1"/>
  <c r="R15" i="1"/>
  <c r="F105" i="1"/>
  <c r="F106" i="1" s="1"/>
  <c r="E105" i="1"/>
  <c r="E106" i="1" s="1"/>
  <c r="D105" i="1"/>
  <c r="D106" i="1" s="1"/>
  <c r="C105" i="1"/>
  <c r="C106" i="1" s="1"/>
  <c r="G106" i="1" s="1"/>
  <c r="F23" i="1"/>
  <c r="I20" i="1"/>
  <c r="I19" i="1"/>
  <c r="H19" i="1"/>
  <c r="I18" i="1"/>
  <c r="H18" i="1"/>
  <c r="G18" i="1"/>
  <c r="E12" i="1"/>
  <c r="D12" i="1"/>
  <c r="C12" i="1"/>
  <c r="B12" i="1"/>
  <c r="F11" i="1"/>
  <c r="L10" i="1"/>
  <c r="F10" i="1"/>
  <c r="L9" i="1"/>
  <c r="F8" i="1"/>
  <c r="E8" i="1"/>
  <c r="D8" i="1"/>
  <c r="C8" i="1"/>
  <c r="B8" i="1"/>
  <c r="I104" i="1" s="1"/>
  <c r="E7" i="1"/>
  <c r="E9" i="1" s="1"/>
  <c r="D7" i="1"/>
  <c r="D9" i="1" s="1"/>
  <c r="C7" i="1"/>
  <c r="C9" i="1" s="1"/>
  <c r="B7" i="1"/>
  <c r="B9" i="1" s="1"/>
  <c r="F9" i="1" s="1"/>
  <c r="H34" i="2" l="1"/>
  <c r="H27" i="2"/>
  <c r="N20" i="2"/>
  <c r="O20" i="2" s="1"/>
  <c r="K19" i="2"/>
  <c r="M19" i="2" s="1"/>
  <c r="N19" i="2" s="1"/>
  <c r="O19" i="2" s="1"/>
  <c r="F7" i="1"/>
  <c r="O3" i="1" l="1"/>
  <c r="O4" i="1"/>
  <c r="M5" i="1" l="1"/>
  <c r="K9" i="1"/>
  <c r="M9" i="1" s="1"/>
  <c r="K11" i="1"/>
  <c r="O5" i="1"/>
  <c r="K10" i="1" s="1"/>
  <c r="M10" i="1" s="1"/>
  <c r="F32" i="1" l="1"/>
  <c r="G107" i="1"/>
  <c r="G108" i="1" s="1"/>
  <c r="F24" i="1"/>
  <c r="N9" i="1"/>
  <c r="B109" i="1" l="1"/>
  <c r="C109" i="1"/>
</calcChain>
</file>

<file path=xl/sharedStrings.xml><?xml version="1.0" encoding="utf-8"?>
<sst xmlns="http://schemas.openxmlformats.org/spreadsheetml/2006/main" count="531" uniqueCount="219">
  <si>
    <t>Metodos de ensamblaje</t>
  </si>
  <si>
    <t>A</t>
  </si>
  <si>
    <t>B</t>
  </si>
  <si>
    <t>C</t>
  </si>
  <si>
    <t>D</t>
  </si>
  <si>
    <t>SCT</t>
  </si>
  <si>
    <t>=</t>
  </si>
  <si>
    <t>-</t>
  </si>
  <si>
    <t>SCTrat</t>
  </si>
  <si>
    <t>SCE</t>
  </si>
  <si>
    <t>Total</t>
  </si>
  <si>
    <t>Gran total</t>
  </si>
  <si>
    <t>Promedio</t>
  </si>
  <si>
    <t>Gran media</t>
  </si>
  <si>
    <t>Fuente</t>
  </si>
  <si>
    <t>SC</t>
  </si>
  <si>
    <t>Grad de lib</t>
  </si>
  <si>
    <t>CM</t>
  </si>
  <si>
    <t>F</t>
  </si>
  <si>
    <t>p</t>
  </si>
  <si>
    <t>Total^2</t>
  </si>
  <si>
    <t>Total cuad total</t>
  </si>
  <si>
    <t>Between</t>
  </si>
  <si>
    <t>Tratamiento</t>
  </si>
  <si>
    <t>**</t>
  </si>
  <si>
    <t>Cuadrad datos</t>
  </si>
  <si>
    <t>Within</t>
  </si>
  <si>
    <t>Error</t>
  </si>
  <si>
    <t>Núm datos</t>
  </si>
  <si>
    <t>Error estand</t>
  </si>
  <si>
    <t>Post-Pruebas, comparaciones, o pruebas de rangos múltiples</t>
  </si>
  <si>
    <t>LSD</t>
  </si>
  <si>
    <t>t0.05/2,12=</t>
  </si>
  <si>
    <t>MSE=mean square of error=CME</t>
  </si>
  <si>
    <t>LSD=</t>
  </si>
  <si>
    <t>La diferencia significativa mínima</t>
  </si>
  <si>
    <t>n-k=grados de libertad del error</t>
  </si>
  <si>
    <t>ni y nj= número de datos de los tratamientos a comparar</t>
  </si>
  <si>
    <t>Tukey</t>
  </si>
  <si>
    <t>q α=0.05,4,12=</t>
  </si>
  <si>
    <t xml:space="preserve">Tα= </t>
  </si>
  <si>
    <t>C=numero de tratamiento</t>
  </si>
  <si>
    <t>N-C=grados de libertad del error=N-K</t>
  </si>
  <si>
    <t>La q α,C,N-C se obtiene de tablas de puntos porcentuales de la distribucion del rango estudentizado</t>
  </si>
  <si>
    <t>La prueba de Tukey es más conservadora en general que la de LSD</t>
  </si>
  <si>
    <t>Comparación por contrastes</t>
  </si>
  <si>
    <t>Contrastes: combinación lineal de medias poblacionales en las que la suma de los coeficientes es igual a cero</t>
  </si>
  <si>
    <t>Contrastes Ortogonales: cuando la suma del producto de los coeficientes de dos contrastes es igual a cero</t>
  </si>
  <si>
    <r>
      <t>C=c1</t>
    </r>
    <r>
      <rPr>
        <sz val="11"/>
        <color theme="1"/>
        <rFont val="Calibri"/>
        <family val="2"/>
      </rPr>
      <t>μ1+c2μ2+c3μ3+…+ckμk</t>
    </r>
  </si>
  <si>
    <t>donde</t>
  </si>
  <si>
    <t>c1+c2+c3+c4+…+ck=0</t>
  </si>
  <si>
    <t>SI DESEAMOS PROBAR QUE UN CONTRASTE ES IGUAL A CERO:</t>
  </si>
  <si>
    <t>Suponiendo que las poblaciones de interes siguen una distribucion normal, el contraste C sigue una distribución normal con media y varianza iguales a:</t>
  </si>
  <si>
    <t>donde "ci" corresponde a los coeficientes ci</t>
  </si>
  <si>
    <t>Cuando las varianzas de los tratamientos son iguales y el diseño experimental es balanceado (n=ni, para toda i) entonces la varianza del contraste se reduce a:</t>
  </si>
  <si>
    <r>
      <t xml:space="preserve">Usando CME para estimar </t>
    </r>
    <r>
      <rPr>
        <sz val="11"/>
        <color theme="1"/>
        <rFont val="Calibri"/>
        <family val="2"/>
      </rPr>
      <t>σ y la media del tratamiento Y para estimar μ, se puede construir el intervalo de confianza para el contraste C</t>
    </r>
  </si>
  <si>
    <t>que incluye  N-k grados de libertad del error. SI EL INTERVALO COSNTRUIDO NO INCLUYE A CERO, ENTONCES SE CONCLUYE QUE EL CONTRASTE ES DIFERENTE DE CERO</t>
  </si>
  <si>
    <t>METODO DE SHEFFÉ</t>
  </si>
  <si>
    <r>
      <t>Dadas las k medias de los k tratanientos del estudio,</t>
    </r>
    <r>
      <rPr>
        <b/>
        <sz val="11"/>
        <color theme="1"/>
        <rFont val="Calibri"/>
        <family val="2"/>
        <scheme val="minor"/>
      </rPr>
      <t xml:space="preserve"> se pueden hacer k-1 contrastes ortogonales entres sí</t>
    </r>
    <r>
      <rPr>
        <sz val="11"/>
        <color theme="1"/>
        <rFont val="Calibri"/>
        <family val="2"/>
        <scheme val="minor"/>
      </rPr>
      <t>, de tal forma que es posible construir un grupo de hipótesis de interes independientes entre si</t>
    </r>
  </si>
  <si>
    <t>Para el problema de los metodos de ensamblaje es posible obtener, por ejemplo, la siguiente posibilidad de elección:</t>
  </si>
  <si>
    <t>μi</t>
  </si>
  <si>
    <t>Ci</t>
  </si>
  <si>
    <t>c1</t>
  </si>
  <si>
    <t>c2</t>
  </si>
  <si>
    <t>c3</t>
  </si>
  <si>
    <t>c4</t>
  </si>
  <si>
    <t>Hipótesis nulas:</t>
  </si>
  <si>
    <t>Contraste 1</t>
  </si>
  <si>
    <r>
      <t>2</t>
    </r>
    <r>
      <rPr>
        <sz val="11"/>
        <color theme="1"/>
        <rFont val="Calibri"/>
        <family val="2"/>
      </rPr>
      <t>μA-μB-μC=0</t>
    </r>
  </si>
  <si>
    <t>2μA=μB+μC</t>
  </si>
  <si>
    <t>Contraste 2</t>
  </si>
  <si>
    <t>μB-μC=0</t>
  </si>
  <si>
    <t>μB=μC</t>
  </si>
  <si>
    <t>Contraste 3</t>
  </si>
  <si>
    <t>μA+μB+μC-3μD=0</t>
  </si>
  <si>
    <t>3μD=μA+μB+μC</t>
  </si>
  <si>
    <r>
      <t xml:space="preserve">donde es posible verificar que son ortogonales entres sí, pues </t>
    </r>
    <r>
      <rPr>
        <b/>
        <sz val="11"/>
        <color theme="1"/>
        <rFont val="Calibri"/>
        <family val="2"/>
        <scheme val="minor"/>
      </rPr>
      <t>las sumas de sus productos son iguales a cero para todos los casos.</t>
    </r>
  </si>
  <si>
    <t>EJEMPLO PARA EL CONTRASTE 1</t>
  </si>
  <si>
    <t>Se utilizan las medias de los tratamientos para estimar estos constrastes, asi, si queremos probar la hipotesis del contraste 1, se usa la ecuacion:</t>
  </si>
  <si>
    <t>Co=2YA-YB-YC</t>
  </si>
  <si>
    <t>con una varianza estimada de:</t>
  </si>
  <si>
    <r>
      <t>Vo=CME(</t>
    </r>
    <r>
      <rPr>
        <b/>
        <sz val="11"/>
        <color theme="1"/>
        <rFont val="Calibri"/>
        <family val="2"/>
      </rPr>
      <t>Σ{ci^2/ni})</t>
    </r>
  </si>
  <si>
    <r>
      <t>Intervalos simultaneos con 100(</t>
    </r>
    <r>
      <rPr>
        <sz val="11"/>
        <color theme="1"/>
        <rFont val="Calibri"/>
        <family val="2"/>
      </rPr>
      <t>1-α)% de confianza se construyen:</t>
    </r>
  </si>
  <si>
    <r>
      <t>Co</t>
    </r>
    <r>
      <rPr>
        <b/>
        <sz val="11"/>
        <color theme="1"/>
        <rFont val="Calibri"/>
        <family val="2"/>
      </rPr>
      <t>±√({k-1}(Vo)[F α</t>
    </r>
    <r>
      <rPr>
        <b/>
        <sz val="11"/>
        <color theme="1"/>
        <rFont val="Calibri"/>
        <family val="2"/>
        <scheme val="minor"/>
      </rPr>
      <t>,k-1,N-k])</t>
    </r>
  </si>
  <si>
    <t>El metodo de Sheffé rechaza la hipótesis de no diferencia (Ho) si se cumple que el intervalo construido NO incluye a cero</t>
  </si>
  <si>
    <t>ci</t>
  </si>
  <si>
    <t>Ho</t>
  </si>
  <si>
    <t>Ha</t>
  </si>
  <si>
    <r>
      <t>2μA</t>
    </r>
    <r>
      <rPr>
        <b/>
        <sz val="11"/>
        <color theme="1"/>
        <rFont val="Calibri"/>
        <family val="2"/>
      </rPr>
      <t>≠</t>
    </r>
    <r>
      <rPr>
        <b/>
        <sz val="11"/>
        <color theme="1"/>
        <rFont val="Calibri"/>
        <family val="2"/>
        <scheme val="minor"/>
      </rPr>
      <t>μB+μC</t>
    </r>
  </si>
  <si>
    <t>ni</t>
  </si>
  <si>
    <t>Co=</t>
  </si>
  <si>
    <t>c1^2</t>
  </si>
  <si>
    <t>c1^2/ni</t>
  </si>
  <si>
    <t>Σ{ci^2/ni}</t>
  </si>
  <si>
    <t>Vo=CME(Σ{ci^2/ni})</t>
  </si>
  <si>
    <t>Intervalo inferior y superior</t>
  </si>
  <si>
    <r>
      <rPr>
        <b/>
        <sz val="11"/>
        <color theme="1"/>
        <rFont val="Calibri"/>
        <family val="2"/>
      </rPr>
      <t>√({k-1}(Vo)[F α</t>
    </r>
    <r>
      <rPr>
        <b/>
        <sz val="11"/>
        <color theme="1"/>
        <rFont val="Calibri"/>
        <family val="2"/>
        <scheme val="minor"/>
      </rPr>
      <t>,k-1,N-k])</t>
    </r>
  </si>
  <si>
    <t>NO INCLUYE A CERO, POR LO TANTO SE RECHAZA Ho</t>
  </si>
  <si>
    <t xml:space="preserve">VERIFICACIÓN SUPUESTOS ANOVA </t>
  </si>
  <si>
    <t>Los supuestos más importantes son:</t>
  </si>
  <si>
    <t>Normalidad</t>
  </si>
  <si>
    <t>Homogeneidad de varianzas</t>
  </si>
  <si>
    <t>Independencia</t>
  </si>
  <si>
    <t>Pruebas de Normalidad: La más recomendada es Shapiro-Wilks</t>
  </si>
  <si>
    <t>P.ejempl</t>
  </si>
  <si>
    <t>Promedios trat</t>
  </si>
  <si>
    <t>ERRORES = "RESIDUOS"=Observac trat-Promedios trat</t>
  </si>
  <si>
    <t>Gráficas de Residuos vs Predichos (=Promedios trat</t>
  </si>
  <si>
    <t>Errores</t>
  </si>
  <si>
    <t>Predicho</t>
  </si>
  <si>
    <t>En la gráfica se observa una distribución relativamente</t>
  </si>
  <si>
    <t>uniforme de la variación de los errores entre tratamientos.</t>
  </si>
  <si>
    <t>Independencia: se puede graficar el error contra el orden que fueron tomados los datos. Si son independientes, el error debera estar distribuidos azarosamente a lo largo de una recta horizontal</t>
  </si>
  <si>
    <t>Homogeneidad de varianzas: Se puede graficar los errores (Observac trat-Promedios trata) vs los Valores Predichos (Promedios trat). Se espera que los errores se distribuyan de forma semejante entre los predichos</t>
  </si>
  <si>
    <t>Orden de toma de dato</t>
  </si>
  <si>
    <t>Se acomodan los errores en el orden que fueron tomados (se supone que fue al azar), y se grafica en ese orden:</t>
  </si>
  <si>
    <t>Se observa una ligera tendencia al aumento del error en las tomas finales (el rango de los errores se incrementa)</t>
  </si>
  <si>
    <t>Posiblemente el cansancio del investigador aumentó hacia la parte final de toma de datos</t>
  </si>
  <si>
    <t>El interes del investigador NO está en los bloques, por lo mismo no se aleatoriza el orden en que se aplican. Los bloques solamente cumplen con el objetivo de aislar esa fuente de variación en el experimento</t>
  </si>
  <si>
    <t>Generalmente se bloquean factores que el investigador conoce bien que pueden causar ruido en el análisis.</t>
  </si>
  <si>
    <t>DISEÑO DE BLOQUES COMPLETOS AL AZAR (DBCA)</t>
  </si>
  <si>
    <r>
      <rPr>
        <b/>
        <sz val="11"/>
        <color theme="1"/>
        <rFont val="Calibri"/>
        <family val="2"/>
        <scheme val="minor"/>
      </rPr>
      <t>COMPLETOS:</t>
    </r>
    <r>
      <rPr>
        <sz val="11"/>
        <color theme="1"/>
        <rFont val="Calibri"/>
        <family val="2"/>
        <scheme val="minor"/>
      </rPr>
      <t xml:space="preserve"> Todos los tratamientos se prueban en todos los bloques</t>
    </r>
  </si>
  <si>
    <r>
      <rPr>
        <b/>
        <sz val="11"/>
        <color theme="1"/>
        <rFont val="Calibri"/>
        <family val="2"/>
        <scheme val="minor"/>
      </rPr>
      <t>AL AZAR:</t>
    </r>
    <r>
      <rPr>
        <sz val="11"/>
        <color theme="1"/>
        <rFont val="Calibri"/>
        <family val="2"/>
        <scheme val="minor"/>
      </rPr>
      <t xml:space="preserve"> Los tratamientos fueron aleatorizados DENTRO de cada bloque. No necesariamente se aleatorizaron los bloques. En este diseño, el orden en que se aplican los bloques es irrelevante</t>
    </r>
  </si>
  <si>
    <t>Se comprueba una hipotesis nula para el factor de interes, y una segunda hipótesis para el efecto de los bloques. Esto se hace con el fin de verificar que efectivamente el factor bloque tiene efecto</t>
  </si>
  <si>
    <t>De no tener efecto el factor bloque, se puede ahorrar el bloqueo de ese factor para futuros experimentos</t>
  </si>
  <si>
    <t>FACTOR: MÉTODO DE ENSAMBLAJE</t>
  </si>
  <si>
    <t>FACTOR B</t>
  </si>
  <si>
    <t>Operador de maquina</t>
  </si>
  <si>
    <t>Un experimento del tiempo ocupado en el ensamblaje de piezas por  cuatro métodos</t>
  </si>
  <si>
    <t>por  4 operadores diferentes (el número de bloques puede ser cualquiera)</t>
  </si>
  <si>
    <t>Prom trat</t>
  </si>
  <si>
    <t>Prom bloqu</t>
  </si>
  <si>
    <t>Suma de cuadrad</t>
  </si>
  <si>
    <t>N</t>
  </si>
  <si>
    <t>SCBloq</t>
  </si>
  <si>
    <t>SCT=SCTrat+SCBloq+SCE</t>
  </si>
  <si>
    <t>SUMAS DE CUADRADOS</t>
  </si>
  <si>
    <t>SCT=SCTrat+SCE</t>
  </si>
  <si>
    <t xml:space="preserve">Fuente </t>
  </si>
  <si>
    <t>Bloque</t>
  </si>
  <si>
    <t>*</t>
  </si>
  <si>
    <t>***</t>
  </si>
  <si>
    <t>p&lt;0.001</t>
  </si>
  <si>
    <t>altamente significativo</t>
  </si>
  <si>
    <t>p&lt;0.01</t>
  </si>
  <si>
    <t>muy altamente significativo</t>
  </si>
  <si>
    <t>p&lt;0.05</t>
  </si>
  <si>
    <t>significativo</t>
  </si>
  <si>
    <t>ns</t>
  </si>
  <si>
    <t>p&gt;0.05</t>
  </si>
  <si>
    <t>no significativo</t>
  </si>
  <si>
    <t>Comparación de medias</t>
  </si>
  <si>
    <t>LSD  para tratamientos</t>
  </si>
  <si>
    <t>LSD para bloques</t>
  </si>
  <si>
    <t>b= número de bloques</t>
  </si>
  <si>
    <t>k=número de tratamientos</t>
  </si>
  <si>
    <t>t(0.025,9)</t>
  </si>
  <si>
    <t>Se hacen comparaciones entre bloques si estamos interesados en ver el desempeño del factor del bloque sobre</t>
  </si>
  <si>
    <t>Se comparan las diferencias de parejas de tratamientos de forma habitual</t>
  </si>
  <si>
    <t>nuestra variable de estudio, pero no es nuestro objetivo principal</t>
  </si>
  <si>
    <t>Uno de los supuestos clave de este diseño es que NO existe interacción</t>
  </si>
  <si>
    <t>entre el factor de interes y el factor bloque.</t>
  </si>
  <si>
    <t>Diseño de cuadrado latino (DCL)</t>
  </si>
  <si>
    <t xml:space="preserve">Nuestro interes es controlar dos factores de bloque, es un bloqueo doble. </t>
  </si>
  <si>
    <t>Los tres factores involucrados en el análisis (Tratamiento, Bloque 1 y Bloque 2) deben tener la misma cantidad de niveles.</t>
  </si>
  <si>
    <t>Se usan letras latinas para denominar a los tratamientos.</t>
  </si>
  <si>
    <t>La regla fundamental de contrucción es que CADA TRATAMIENTO DEBE DE APARECER SOLO UNA VEZ EN CADA RENGLÓN Y COLUMNA.</t>
  </si>
  <si>
    <t>En general, la manera de construirlo es:</t>
  </si>
  <si>
    <t>1) Construir el cuadrado latino más pequeño posible</t>
  </si>
  <si>
    <t>2) Aleatorizar las columnas</t>
  </si>
  <si>
    <t>3) Aleatorizar los renglones.</t>
  </si>
  <si>
    <t>Cuadrado latino 4x4 (más simple)</t>
  </si>
  <si>
    <t>Aleatorizar columnas</t>
  </si>
  <si>
    <t>Aleatorizar renglones CUADRADO FINAL</t>
  </si>
  <si>
    <t>Automovil</t>
  </si>
  <si>
    <t>Posición</t>
  </si>
  <si>
    <t>B=14</t>
  </si>
  <si>
    <t>A=17</t>
  </si>
  <si>
    <t>D=13</t>
  </si>
  <si>
    <t>C=12</t>
  </si>
  <si>
    <t>D=11</t>
  </si>
  <si>
    <t>A=14</t>
  </si>
  <si>
    <t>A=13</t>
  </si>
  <si>
    <t>C=10</t>
  </si>
  <si>
    <t>B=13</t>
  </si>
  <si>
    <t>B=8</t>
  </si>
  <si>
    <t>D=9</t>
  </si>
  <si>
    <t>C=9</t>
  </si>
  <si>
    <t>Total colum</t>
  </si>
  <si>
    <t>Total filas</t>
  </si>
  <si>
    <t>Media</t>
  </si>
  <si>
    <t>Sum de cuad</t>
  </si>
  <si>
    <t>Sumas de cuadrados</t>
  </si>
  <si>
    <t>SCT=SCTrat+SCF+SCC+SCE</t>
  </si>
  <si>
    <t>SCF</t>
  </si>
  <si>
    <t>SCC</t>
  </si>
  <si>
    <t>Columnas</t>
  </si>
  <si>
    <t>Filas</t>
  </si>
  <si>
    <t>Llanta</t>
  </si>
  <si>
    <t>t(0.025,6)</t>
  </si>
  <si>
    <t>La llanta A es significativamente diferente a las demás</t>
  </si>
  <si>
    <t>Diseño de cuadrado grecolatino</t>
  </si>
  <si>
    <t>OBSERVADORES</t>
  </si>
  <si>
    <t>Sujetos</t>
  </si>
  <si>
    <t>a</t>
  </si>
  <si>
    <t>b</t>
  </si>
  <si>
    <t>c</t>
  </si>
  <si>
    <t>d</t>
  </si>
  <si>
    <t>e</t>
  </si>
  <si>
    <t>f</t>
  </si>
  <si>
    <t>g</t>
  </si>
  <si>
    <t>h</t>
  </si>
  <si>
    <t>TOTAL</t>
  </si>
  <si>
    <t>MEDIA</t>
  </si>
  <si>
    <t>TOT^2</t>
  </si>
  <si>
    <t>Suma de cuadrados</t>
  </si>
  <si>
    <t>ORDEN DE TOMA DE PRESIÓN</t>
  </si>
  <si>
    <t>SUJETOS</t>
  </si>
  <si>
    <t>Orden de toma de presión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</si>
</sst>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sz val="11"/>
      <color theme="1"/>
      <name val="Calibri"/>
      <family val="2"/>
    </font>
    <font>
      <b/>
      <sz val="11"/>
      <color theme="1"/>
      <name val="Calibri"/>
      <family val="2"/>
    </font>
    <font>
      <b/>
      <i/>
      <sz val="11"/>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theme="7"/>
      </patternFill>
    </fill>
    <fill>
      <patternFill patternType="solid">
        <fgColor theme="8"/>
      </patternFill>
    </fill>
    <fill>
      <patternFill patternType="solid">
        <fgColor theme="1"/>
        <bgColor indexed="64"/>
      </patternFill>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cellStyleXfs>
  <cellXfs count="68">
    <xf numFmtId="0" fontId="0" fillId="0" borderId="0" xfId="0"/>
    <xf numFmtId="0" fontId="4" fillId="4" borderId="0" xfId="3"/>
    <xf numFmtId="0" fontId="0" fillId="0" borderId="1" xfId="0" applyBorder="1"/>
    <xf numFmtId="0" fontId="3" fillId="0" borderId="1" xfId="0" applyFont="1" applyBorder="1"/>
    <xf numFmtId="0" fontId="3" fillId="0" borderId="1" xfId="0" applyFont="1" applyBorder="1" applyAlignment="1">
      <alignment horizontal="center"/>
    </xf>
    <xf numFmtId="0" fontId="3" fillId="0" borderId="0" xfId="0" applyFont="1"/>
    <xf numFmtId="0" fontId="3" fillId="0" borderId="2" xfId="0" applyFont="1"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1" fillId="2" borderId="1" xfId="1" applyBorder="1" applyAlignment="1">
      <alignment horizontal="center"/>
    </xf>
    <xf numFmtId="0" fontId="3" fillId="0" borderId="5" xfId="0" applyFont="1" applyBorder="1"/>
    <xf numFmtId="0" fontId="3" fillId="0" borderId="0" xfId="0" applyFont="1" applyBorder="1"/>
    <xf numFmtId="0" fontId="2" fillId="3" borderId="5" xfId="2" applyBorder="1" applyAlignment="1">
      <alignment horizontal="center"/>
    </xf>
    <xf numFmtId="0" fontId="2" fillId="3" borderId="0" xfId="2" applyBorder="1"/>
    <xf numFmtId="0" fontId="0" fillId="0" borderId="8" xfId="0" applyBorder="1"/>
    <xf numFmtId="0" fontId="0" fillId="0" borderId="9" xfId="0" applyBorder="1"/>
    <xf numFmtId="0" fontId="0" fillId="0" borderId="10" xfId="0" applyBorder="1"/>
    <xf numFmtId="0" fontId="2" fillId="3" borderId="5" xfId="2" applyBorder="1"/>
    <xf numFmtId="0" fontId="0" fillId="0" borderId="7" xfId="0" applyBorder="1"/>
    <xf numFmtId="0" fontId="0" fillId="6" borderId="1" xfId="0" applyFill="1" applyBorder="1"/>
    <xf numFmtId="0" fontId="1" fillId="2" borderId="1" xfId="1" applyBorder="1"/>
    <xf numFmtId="0" fontId="3" fillId="0" borderId="2" xfId="0" applyFont="1" applyFill="1" applyBorder="1"/>
    <xf numFmtId="0" fontId="3" fillId="0" borderId="5" xfId="0" applyFont="1" applyFill="1" applyBorder="1"/>
    <xf numFmtId="0" fontId="0" fillId="0" borderId="1" xfId="0" applyFill="1" applyBorder="1"/>
    <xf numFmtId="0" fontId="1" fillId="2" borderId="0" xfId="1" applyBorder="1"/>
    <xf numFmtId="0" fontId="0" fillId="0" borderId="11" xfId="0" applyBorder="1"/>
    <xf numFmtId="0" fontId="3" fillId="0" borderId="11" xfId="0" applyFont="1" applyBorder="1"/>
    <xf numFmtId="0" fontId="4" fillId="4" borderId="11" xfId="3" applyBorder="1"/>
    <xf numFmtId="0" fontId="4" fillId="4" borderId="0" xfId="3" applyBorder="1"/>
    <xf numFmtId="0" fontId="0" fillId="0" borderId="12" xfId="0" applyBorder="1"/>
    <xf numFmtId="0" fontId="1" fillId="2" borderId="0" xfId="1"/>
    <xf numFmtId="0" fontId="4" fillId="5" borderId="0" xfId="4"/>
    <xf numFmtId="0" fontId="2" fillId="3" borderId="0" xfId="2"/>
    <xf numFmtId="0" fontId="0" fillId="0" borderId="13" xfId="0" applyBorder="1"/>
    <xf numFmtId="0" fontId="0" fillId="0" borderId="14" xfId="0" applyBorder="1"/>
    <xf numFmtId="0" fontId="7" fillId="0" borderId="0" xfId="0" applyFont="1"/>
    <xf numFmtId="0" fontId="0" fillId="0" borderId="2" xfId="0" applyBorder="1"/>
    <xf numFmtId="0" fontId="0" fillId="0" borderId="3"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4" xfId="0" applyFill="1" applyBorder="1"/>
    <xf numFmtId="0" fontId="0" fillId="0" borderId="0" xfId="0" applyFill="1" applyBorder="1"/>
    <xf numFmtId="0" fontId="0" fillId="7" borderId="1" xfId="0" applyFill="1" applyBorder="1"/>
    <xf numFmtId="0" fontId="0" fillId="8" borderId="1" xfId="0" applyFill="1" applyBorder="1"/>
    <xf numFmtId="0" fontId="0" fillId="9" borderId="0" xfId="0" applyFill="1"/>
    <xf numFmtId="0" fontId="7" fillId="0" borderId="1" xfId="0" applyFont="1" applyBorder="1" applyAlignment="1">
      <alignment horizontal="left"/>
    </xf>
    <xf numFmtId="0" fontId="7" fillId="0" borderId="1" xfId="0" applyFont="1" applyFill="1" applyBorder="1" applyAlignment="1">
      <alignment horizontal="left"/>
    </xf>
    <xf numFmtId="0" fontId="7" fillId="0" borderId="1" xfId="0" applyFont="1" applyBorder="1"/>
    <xf numFmtId="0" fontId="0" fillId="0" borderId="15" xfId="0" applyFill="1" applyBorder="1"/>
    <xf numFmtId="0" fontId="7" fillId="0" borderId="2" xfId="0" applyFont="1" applyFill="1" applyBorder="1"/>
    <xf numFmtId="0" fontId="0" fillId="11" borderId="1" xfId="0" applyFill="1" applyBorder="1"/>
    <xf numFmtId="0" fontId="3" fillId="0" borderId="11" xfId="0" applyFont="1" applyFill="1" applyBorder="1"/>
    <xf numFmtId="0" fontId="3" fillId="11" borderId="0" xfId="0" applyFont="1" applyFill="1"/>
    <xf numFmtId="0" fontId="0" fillId="0" borderId="1" xfId="0" applyBorder="1" applyAlignment="1">
      <alignment horizontal="center"/>
    </xf>
    <xf numFmtId="0" fontId="4" fillId="4" borderId="0" xfId="3" applyAlignment="1">
      <alignment horizontal="center"/>
    </xf>
    <xf numFmtId="0" fontId="4" fillId="5" borderId="0" xfId="4" applyAlignment="1">
      <alignment horizontal="center" textRotation="90"/>
    </xf>
    <xf numFmtId="0" fontId="0" fillId="7" borderId="1" xfId="0" applyFill="1" applyBorder="1" applyAlignment="1">
      <alignment horizontal="center"/>
    </xf>
    <xf numFmtId="0" fontId="0" fillId="10" borderId="14" xfId="0" applyFill="1" applyBorder="1" applyAlignment="1">
      <alignment horizontal="center"/>
    </xf>
    <xf numFmtId="0" fontId="3" fillId="10" borderId="0" xfId="0" applyFont="1" applyFill="1" applyAlignment="1">
      <alignment horizontal="center"/>
    </xf>
    <xf numFmtId="0" fontId="3" fillId="8" borderId="16" xfId="0" applyFont="1" applyFill="1" applyBorder="1" applyAlignment="1">
      <alignment horizontal="center"/>
    </xf>
    <xf numFmtId="0" fontId="3" fillId="8" borderId="17" xfId="0" applyFont="1" applyFill="1" applyBorder="1" applyAlignment="1">
      <alignment horizontal="center"/>
    </xf>
    <xf numFmtId="0" fontId="0" fillId="10" borderId="1" xfId="0" applyFill="1" applyBorder="1" applyAlignment="1">
      <alignment horizontal="center"/>
    </xf>
  </cellXfs>
  <cellStyles count="5">
    <cellStyle name="Buena" xfId="1" builtinId="26"/>
    <cellStyle name="Énfasis4" xfId="3" builtinId="41"/>
    <cellStyle name="Énfasis5" xfId="4" builtinId="45"/>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noFill/>
              <a:round/>
            </a:ln>
            <a:effectLst/>
          </c:spPr>
          <c:marker>
            <c:symbol val="circle"/>
            <c:size val="5"/>
            <c:spPr>
              <a:solidFill>
                <a:schemeClr val="tx1"/>
              </a:solidFill>
              <a:ln w="9525">
                <a:noFill/>
              </a:ln>
              <a:effectLst/>
            </c:spPr>
          </c:marker>
          <c:errBars>
            <c:errDir val="y"/>
            <c:errBarType val="both"/>
            <c:errValType val="cust"/>
            <c:noEndCap val="0"/>
            <c:plus>
              <c:numRef>
                <c:f>'[1]Ej ANOVA unilateral'!$B$12:$E$12</c:f>
                <c:numCache>
                  <c:formatCode>General</c:formatCode>
                  <c:ptCount val="4"/>
                  <c:pt idx="0">
                    <c:v>0.47871355387816905</c:v>
                  </c:pt>
                  <c:pt idx="1">
                    <c:v>0.6454972243679028</c:v>
                  </c:pt>
                  <c:pt idx="2">
                    <c:v>1.181453906563152</c:v>
                  </c:pt>
                  <c:pt idx="3">
                    <c:v>0.6454972243679028</c:v>
                  </c:pt>
                </c:numCache>
              </c:numRef>
            </c:plus>
            <c:minus>
              <c:numRef>
                <c:f>'[1]Ej ANOVA unilateral'!$B$12:$E$12</c:f>
                <c:numCache>
                  <c:formatCode>General</c:formatCode>
                  <c:ptCount val="4"/>
                  <c:pt idx="0">
                    <c:v>0.47871355387816905</c:v>
                  </c:pt>
                  <c:pt idx="1">
                    <c:v>0.6454972243679028</c:v>
                  </c:pt>
                  <c:pt idx="2">
                    <c:v>1.181453906563152</c:v>
                  </c:pt>
                  <c:pt idx="3">
                    <c:v>0.6454972243679028</c:v>
                  </c:pt>
                </c:numCache>
              </c:numRef>
            </c:minus>
            <c:spPr>
              <a:noFill/>
              <a:ln w="9525" cap="flat" cmpd="sng" algn="ctr">
                <a:solidFill>
                  <a:schemeClr val="tx1">
                    <a:lumMod val="65000"/>
                    <a:lumOff val="35000"/>
                  </a:schemeClr>
                </a:solidFill>
                <a:round/>
              </a:ln>
              <a:effectLst/>
            </c:spPr>
          </c:errBars>
          <c:cat>
            <c:strRef>
              <c:f>'[1]Ej ANOVA unilateral'!$B$10:$E$10</c:f>
              <c:strCache>
                <c:ptCount val="4"/>
                <c:pt idx="0">
                  <c:v>A</c:v>
                </c:pt>
                <c:pt idx="1">
                  <c:v>B</c:v>
                </c:pt>
                <c:pt idx="2">
                  <c:v>C</c:v>
                </c:pt>
                <c:pt idx="3">
                  <c:v>D</c:v>
                </c:pt>
              </c:strCache>
            </c:strRef>
          </c:cat>
          <c:val>
            <c:numRef>
              <c:f>'[1]Ej ANOVA unilateral'!$B$11:$E$11</c:f>
              <c:numCache>
                <c:formatCode>General</c:formatCode>
                <c:ptCount val="4"/>
                <c:pt idx="0">
                  <c:v>7.25</c:v>
                </c:pt>
                <c:pt idx="1">
                  <c:v>8.5</c:v>
                </c:pt>
                <c:pt idx="2">
                  <c:v>12.75</c:v>
                </c:pt>
                <c:pt idx="3">
                  <c:v>10.5</c:v>
                </c:pt>
              </c:numCache>
            </c:numRef>
          </c:val>
          <c:smooth val="0"/>
        </c:ser>
        <c:dLbls>
          <c:showLegendKey val="0"/>
          <c:showVal val="0"/>
          <c:showCatName val="0"/>
          <c:showSerName val="0"/>
          <c:showPercent val="0"/>
          <c:showBubbleSize val="0"/>
        </c:dLbls>
        <c:marker val="1"/>
        <c:smooth val="0"/>
        <c:axId val="393961088"/>
        <c:axId val="393972456"/>
      </c:lineChart>
      <c:catAx>
        <c:axId val="3939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3972456"/>
        <c:crosses val="autoZero"/>
        <c:auto val="1"/>
        <c:lblAlgn val="ctr"/>
        <c:lblOffset val="100"/>
        <c:noMultiLvlLbl val="0"/>
      </c:catAx>
      <c:valAx>
        <c:axId val="393972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396108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Errores</a:t>
            </a:r>
            <a:r>
              <a:rPr lang="es-MX" baseline="0"/>
              <a:t> vs Predichos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'ANOVA DCA'!$Z$19</c:f>
              <c:strCache>
                <c:ptCount val="1"/>
                <c:pt idx="0">
                  <c:v>Errores</c:v>
                </c:pt>
              </c:strCache>
            </c:strRef>
          </c:tx>
          <c:spPr>
            <a:ln w="25400" cap="rnd">
              <a:noFill/>
              <a:round/>
            </a:ln>
            <a:effectLst/>
          </c:spPr>
          <c:marker>
            <c:symbol val="circle"/>
            <c:size val="5"/>
            <c:spPr>
              <a:solidFill>
                <a:schemeClr val="accent1"/>
              </a:solidFill>
              <a:ln w="9525">
                <a:solidFill>
                  <a:schemeClr val="accent1"/>
                </a:solidFill>
              </a:ln>
              <a:effectLst/>
            </c:spPr>
          </c:marker>
          <c:xVal>
            <c:numRef>
              <c:f>'ANOVA DCA'!$Y$20:$Y$23</c:f>
              <c:numCache>
                <c:formatCode>General</c:formatCode>
                <c:ptCount val="4"/>
                <c:pt idx="0">
                  <c:v>7.25</c:v>
                </c:pt>
                <c:pt idx="1">
                  <c:v>8.5</c:v>
                </c:pt>
                <c:pt idx="2">
                  <c:v>12.75</c:v>
                </c:pt>
                <c:pt idx="3">
                  <c:v>10.5</c:v>
                </c:pt>
              </c:numCache>
            </c:numRef>
          </c:xVal>
          <c:yVal>
            <c:numRef>
              <c:f>'ANOVA DCA'!$Z$20:$Z$23</c:f>
              <c:numCache>
                <c:formatCode>General</c:formatCode>
                <c:ptCount val="4"/>
                <c:pt idx="0">
                  <c:v>-1.25</c:v>
                </c:pt>
                <c:pt idx="1">
                  <c:v>-1.5</c:v>
                </c:pt>
                <c:pt idx="2">
                  <c:v>-1.75</c:v>
                </c:pt>
                <c:pt idx="3">
                  <c:v>-0.5</c:v>
                </c:pt>
              </c:numCache>
            </c:numRef>
          </c:yVal>
          <c:smooth val="0"/>
        </c:ser>
        <c:ser>
          <c:idx val="1"/>
          <c:order val="1"/>
          <c:tx>
            <c:strRef>
              <c:f>'ANOVA DCA'!$AA$19</c:f>
              <c:strCache>
                <c:ptCount val="1"/>
              </c:strCache>
            </c:strRef>
          </c:tx>
          <c:spPr>
            <a:ln w="25400" cap="rnd">
              <a:noFill/>
              <a:round/>
            </a:ln>
            <a:effectLst/>
          </c:spPr>
          <c:marker>
            <c:symbol val="circle"/>
            <c:size val="5"/>
            <c:spPr>
              <a:solidFill>
                <a:schemeClr val="accent2"/>
              </a:solidFill>
              <a:ln w="9525">
                <a:solidFill>
                  <a:schemeClr val="accent2"/>
                </a:solidFill>
              </a:ln>
              <a:effectLst/>
            </c:spPr>
          </c:marker>
          <c:xVal>
            <c:numRef>
              <c:f>'ANOVA DCA'!$Y$20:$Y$23</c:f>
              <c:numCache>
                <c:formatCode>General</c:formatCode>
                <c:ptCount val="4"/>
                <c:pt idx="0">
                  <c:v>7.25</c:v>
                </c:pt>
                <c:pt idx="1">
                  <c:v>8.5</c:v>
                </c:pt>
                <c:pt idx="2">
                  <c:v>12.75</c:v>
                </c:pt>
                <c:pt idx="3">
                  <c:v>10.5</c:v>
                </c:pt>
              </c:numCache>
            </c:numRef>
          </c:xVal>
          <c:yVal>
            <c:numRef>
              <c:f>'ANOVA DCA'!$AA$20:$AA$23</c:f>
              <c:numCache>
                <c:formatCode>General</c:formatCode>
                <c:ptCount val="4"/>
                <c:pt idx="0">
                  <c:v>0.75</c:v>
                </c:pt>
                <c:pt idx="1">
                  <c:v>0.5</c:v>
                </c:pt>
                <c:pt idx="2">
                  <c:v>3.25</c:v>
                </c:pt>
                <c:pt idx="3">
                  <c:v>1.5</c:v>
                </c:pt>
              </c:numCache>
            </c:numRef>
          </c:yVal>
          <c:smooth val="0"/>
        </c:ser>
        <c:ser>
          <c:idx val="2"/>
          <c:order val="2"/>
          <c:tx>
            <c:strRef>
              <c:f>'ANOVA DCA'!$AB$19</c:f>
              <c:strCache>
                <c:ptCount val="1"/>
              </c:strCache>
            </c:strRef>
          </c:tx>
          <c:spPr>
            <a:ln w="25400" cap="rnd">
              <a:noFill/>
              <a:round/>
            </a:ln>
            <a:effectLst/>
          </c:spPr>
          <c:marker>
            <c:symbol val="circle"/>
            <c:size val="5"/>
            <c:spPr>
              <a:solidFill>
                <a:schemeClr val="accent3"/>
              </a:solidFill>
              <a:ln w="9525">
                <a:solidFill>
                  <a:schemeClr val="accent3"/>
                </a:solidFill>
              </a:ln>
              <a:effectLst/>
            </c:spPr>
          </c:marker>
          <c:xVal>
            <c:numRef>
              <c:f>'ANOVA DCA'!$Y$20:$Y$23</c:f>
              <c:numCache>
                <c:formatCode>General</c:formatCode>
                <c:ptCount val="4"/>
                <c:pt idx="0">
                  <c:v>7.25</c:v>
                </c:pt>
                <c:pt idx="1">
                  <c:v>8.5</c:v>
                </c:pt>
                <c:pt idx="2">
                  <c:v>12.75</c:v>
                </c:pt>
                <c:pt idx="3">
                  <c:v>10.5</c:v>
                </c:pt>
              </c:numCache>
            </c:numRef>
          </c:xVal>
          <c:yVal>
            <c:numRef>
              <c:f>'ANOVA DCA'!$AB$20:$AB$23</c:f>
              <c:numCache>
                <c:formatCode>General</c:formatCode>
                <c:ptCount val="4"/>
                <c:pt idx="0">
                  <c:v>-0.25</c:v>
                </c:pt>
                <c:pt idx="1">
                  <c:v>1.5</c:v>
                </c:pt>
                <c:pt idx="2">
                  <c:v>-1.75</c:v>
                </c:pt>
                <c:pt idx="3">
                  <c:v>0.5</c:v>
                </c:pt>
              </c:numCache>
            </c:numRef>
          </c:yVal>
          <c:smooth val="0"/>
        </c:ser>
        <c:ser>
          <c:idx val="3"/>
          <c:order val="3"/>
          <c:tx>
            <c:strRef>
              <c:f>'ANOVA DCA'!$AC$19</c:f>
              <c:strCache>
                <c:ptCount val="1"/>
              </c:strCache>
            </c:strRef>
          </c:tx>
          <c:spPr>
            <a:ln w="25400" cap="rnd">
              <a:noFill/>
              <a:round/>
            </a:ln>
            <a:effectLst/>
          </c:spPr>
          <c:marker>
            <c:symbol val="circle"/>
            <c:size val="5"/>
            <c:spPr>
              <a:solidFill>
                <a:schemeClr val="accent4"/>
              </a:solidFill>
              <a:ln w="9525">
                <a:solidFill>
                  <a:schemeClr val="accent4"/>
                </a:solidFill>
              </a:ln>
              <a:effectLst/>
            </c:spPr>
          </c:marker>
          <c:xVal>
            <c:numRef>
              <c:f>'ANOVA DCA'!$Y$20:$Y$23</c:f>
              <c:numCache>
                <c:formatCode>General</c:formatCode>
                <c:ptCount val="4"/>
                <c:pt idx="0">
                  <c:v>7.25</c:v>
                </c:pt>
                <c:pt idx="1">
                  <c:v>8.5</c:v>
                </c:pt>
                <c:pt idx="2">
                  <c:v>12.75</c:v>
                </c:pt>
                <c:pt idx="3">
                  <c:v>10.5</c:v>
                </c:pt>
              </c:numCache>
            </c:numRef>
          </c:xVal>
          <c:yVal>
            <c:numRef>
              <c:f>'ANOVA DCA'!$AC$20:$AC$23</c:f>
              <c:numCache>
                <c:formatCode>General</c:formatCode>
                <c:ptCount val="4"/>
                <c:pt idx="0">
                  <c:v>0.75</c:v>
                </c:pt>
                <c:pt idx="1">
                  <c:v>-0.5</c:v>
                </c:pt>
                <c:pt idx="2">
                  <c:v>0.25</c:v>
                </c:pt>
                <c:pt idx="3">
                  <c:v>-1.5</c:v>
                </c:pt>
              </c:numCache>
            </c:numRef>
          </c:yVal>
          <c:smooth val="0"/>
        </c:ser>
        <c:dLbls>
          <c:showLegendKey val="0"/>
          <c:showVal val="0"/>
          <c:showCatName val="0"/>
          <c:showSerName val="0"/>
          <c:showPercent val="0"/>
          <c:showBubbleSize val="0"/>
        </c:dLbls>
        <c:axId val="393973240"/>
        <c:axId val="393974024"/>
      </c:scatterChart>
      <c:valAx>
        <c:axId val="393973240"/>
        <c:scaling>
          <c:orientation val="minMax"/>
          <c:min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Predichos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3974024"/>
        <c:crosses val="autoZero"/>
        <c:crossBetween val="midCat"/>
      </c:valAx>
      <c:valAx>
        <c:axId val="393974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Errores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3973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vs Orden de 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'ANOVA DCA'!$S$30</c:f>
              <c:strCache>
                <c:ptCount val="1"/>
                <c:pt idx="0">
                  <c:v>Error</c:v>
                </c:pt>
              </c:strCache>
            </c:strRef>
          </c:tx>
          <c:spPr>
            <a:ln w="19050" cap="rnd">
              <a:noFill/>
              <a:round/>
            </a:ln>
            <a:effectLst/>
          </c:spPr>
          <c:marker>
            <c:symbol val="circle"/>
            <c:size val="5"/>
            <c:spPr>
              <a:solidFill>
                <a:schemeClr val="accent1"/>
              </a:solidFill>
              <a:ln w="9525">
                <a:solidFill>
                  <a:schemeClr val="accent1"/>
                </a:solidFill>
              </a:ln>
              <a:effectLst/>
            </c:spPr>
          </c:marker>
          <c:xVal>
            <c:numRef>
              <c:f>'ANOVA DCA'!$R$31:$R$46</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'ANOVA DCA'!$S$31:$S$46</c:f>
              <c:numCache>
                <c:formatCode>General</c:formatCode>
                <c:ptCount val="16"/>
                <c:pt idx="0">
                  <c:v>-1.25</c:v>
                </c:pt>
                <c:pt idx="1">
                  <c:v>-1.5</c:v>
                </c:pt>
                <c:pt idx="2">
                  <c:v>0.75</c:v>
                </c:pt>
                <c:pt idx="3">
                  <c:v>-0.5</c:v>
                </c:pt>
                <c:pt idx="4">
                  <c:v>0.5</c:v>
                </c:pt>
                <c:pt idx="5">
                  <c:v>0.75</c:v>
                </c:pt>
                <c:pt idx="6">
                  <c:v>-1.75</c:v>
                </c:pt>
                <c:pt idx="7">
                  <c:v>-0.25</c:v>
                </c:pt>
                <c:pt idx="8">
                  <c:v>1.5</c:v>
                </c:pt>
                <c:pt idx="9">
                  <c:v>-0.5</c:v>
                </c:pt>
                <c:pt idx="10">
                  <c:v>0.25</c:v>
                </c:pt>
                <c:pt idx="11">
                  <c:v>-1.5</c:v>
                </c:pt>
                <c:pt idx="12">
                  <c:v>3.25</c:v>
                </c:pt>
                <c:pt idx="13">
                  <c:v>1.5</c:v>
                </c:pt>
                <c:pt idx="14">
                  <c:v>0.5</c:v>
                </c:pt>
                <c:pt idx="15">
                  <c:v>-1.75</c:v>
                </c:pt>
              </c:numCache>
            </c:numRef>
          </c:yVal>
          <c:smooth val="0"/>
        </c:ser>
        <c:dLbls>
          <c:showLegendKey val="0"/>
          <c:showVal val="0"/>
          <c:showCatName val="0"/>
          <c:showSerName val="0"/>
          <c:showPercent val="0"/>
          <c:showBubbleSize val="0"/>
        </c:dLbls>
        <c:axId val="392034640"/>
        <c:axId val="392031112"/>
      </c:scatterChart>
      <c:valAx>
        <c:axId val="392034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Orden de toma de dato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2031112"/>
        <c:crosses val="autoZero"/>
        <c:crossBetween val="midCat"/>
      </c:valAx>
      <c:valAx>
        <c:axId val="39203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2034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176212</xdr:rowOff>
    </xdr:from>
    <xdr:to>
      <xdr:col>3</xdr:col>
      <xdr:colOff>180975</xdr:colOff>
      <xdr:row>29</xdr:row>
      <xdr:rowOff>61912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38099</xdr:colOff>
      <xdr:row>15</xdr:row>
      <xdr:rowOff>84058</xdr:rowOff>
    </xdr:from>
    <xdr:to>
      <xdr:col>13</xdr:col>
      <xdr:colOff>729934</xdr:colOff>
      <xdr:row>21</xdr:row>
      <xdr:rowOff>142875</xdr:rowOff>
    </xdr:to>
    <xdr:pic>
      <xdr:nvPicPr>
        <xdr:cNvPr id="3" name="Imagen 2" descr="http://image.slidesharecdn.com/310spring2012chapter14anova-140505141926-phpapp02/95/310-spring2012-chapter14-anova-28-638.jpg?cb=1399299635"/>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583" t="29818" r="23511" b="33671"/>
        <a:stretch/>
      </xdr:blipFill>
      <xdr:spPr bwMode="auto">
        <a:xfrm>
          <a:off x="7648574" y="2951083"/>
          <a:ext cx="2977835" cy="120181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571500</xdr:colOff>
      <xdr:row>29</xdr:row>
      <xdr:rowOff>152400</xdr:rowOff>
    </xdr:from>
    <xdr:to>
      <xdr:col>11</xdr:col>
      <xdr:colOff>742950</xdr:colOff>
      <xdr:row>33</xdr:row>
      <xdr:rowOff>66675</xdr:rowOff>
    </xdr:to>
    <xdr:pic>
      <xdr:nvPicPr>
        <xdr:cNvPr id="4" name="Imagen 3" descr="http://farm4.static.flickr.com/3046/3813686211_676f3c9f8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57975" y="5705475"/>
          <a:ext cx="2457450" cy="67627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55</xdr:row>
      <xdr:rowOff>61912</xdr:rowOff>
    </xdr:from>
    <xdr:ext cx="1400175" cy="336246"/>
    <mc:AlternateContent xmlns:mc="http://schemas.openxmlformats.org/markup-compatibility/2006" xmlns:a14="http://schemas.microsoft.com/office/drawing/2010/main">
      <mc:Choice Requires="a14">
        <xdr:sp macro="" textlink="">
          <xdr:nvSpPr>
            <xdr:cNvPr id="5" name="CuadroTexto 4"/>
            <xdr:cNvSpPr txBox="1"/>
          </xdr:nvSpPr>
          <xdr:spPr>
            <a:xfrm>
              <a:off x="962025" y="10577512"/>
              <a:ext cx="1400175"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2000" b="0" i="0">
                  <a:latin typeface="+mn-lt"/>
                  <a:ea typeface="Cambria Math" panose="02040503050406030204" pitchFamily="18" charset="0"/>
                </a:rPr>
                <a:t>µ</a:t>
              </a:r>
              <a14:m>
                <m:oMath xmlns:m="http://schemas.openxmlformats.org/officeDocument/2006/math">
                  <m:r>
                    <a:rPr lang="es-MX" sz="2000" b="0" i="1">
                      <a:latin typeface="Cambria Math" panose="02040503050406030204" pitchFamily="18" charset="0"/>
                      <a:ea typeface="Cambria Math" panose="02040503050406030204" pitchFamily="18" charset="0"/>
                    </a:rPr>
                    <m:t>=</m:t>
                  </m:r>
                  <m:nary>
                    <m:naryPr>
                      <m:chr m:val="∑"/>
                      <m:ctrlPr>
                        <a:rPr lang="es-MX" sz="2000" b="0" i="1">
                          <a:latin typeface="Cambria Math" panose="02040503050406030204" pitchFamily="18" charset="0"/>
                          <a:ea typeface="Cambria Math" panose="02040503050406030204" pitchFamily="18" charset="0"/>
                        </a:rPr>
                      </m:ctrlPr>
                    </m:naryPr>
                    <m:sub>
                      <m:r>
                        <m:rPr>
                          <m:brk m:alnAt="23"/>
                        </m:rPr>
                        <a:rPr lang="es-MX" sz="2000" b="0" i="1">
                          <a:latin typeface="Cambria Math" panose="02040503050406030204" pitchFamily="18" charset="0"/>
                          <a:ea typeface="Cambria Math" panose="02040503050406030204" pitchFamily="18" charset="0"/>
                        </a:rPr>
                        <m:t>𝑖</m:t>
                      </m:r>
                      <m:r>
                        <a:rPr lang="es-MX" sz="2000" b="0" i="1">
                          <a:latin typeface="Cambria Math" panose="02040503050406030204" pitchFamily="18" charset="0"/>
                          <a:ea typeface="Cambria Math" panose="02040503050406030204" pitchFamily="18" charset="0"/>
                        </a:rPr>
                        <m:t>=1</m:t>
                      </m:r>
                    </m:sub>
                    <m:sup>
                      <m:r>
                        <a:rPr lang="es-MX" sz="2000" b="0" i="1">
                          <a:latin typeface="Cambria Math" panose="02040503050406030204" pitchFamily="18" charset="0"/>
                          <a:ea typeface="Cambria Math" panose="02040503050406030204" pitchFamily="18" charset="0"/>
                        </a:rPr>
                        <m:t>𝑘</m:t>
                      </m:r>
                    </m:sup>
                    <m:e>
                      <m:sSub>
                        <m:sSubPr>
                          <m:ctrlPr>
                            <a:rPr lang="es-MX" sz="2000" b="0" i="1">
                              <a:latin typeface="Cambria Math" panose="02040503050406030204" pitchFamily="18" charset="0"/>
                              <a:ea typeface="Cambria Math" panose="02040503050406030204" pitchFamily="18" charset="0"/>
                            </a:rPr>
                          </m:ctrlPr>
                        </m:sSubPr>
                        <m:e>
                          <m:r>
                            <a:rPr lang="es-MX" sz="2000" b="0" i="1">
                              <a:latin typeface="Cambria Math" panose="02040503050406030204" pitchFamily="18" charset="0"/>
                              <a:ea typeface="Cambria Math" panose="02040503050406030204" pitchFamily="18" charset="0"/>
                            </a:rPr>
                            <m:t>𝑐</m:t>
                          </m:r>
                        </m:e>
                        <m:sub>
                          <m:r>
                            <a:rPr lang="es-MX" sz="2000" b="0" i="1">
                              <a:latin typeface="Cambria Math" panose="02040503050406030204" pitchFamily="18" charset="0"/>
                              <a:ea typeface="Cambria Math" panose="02040503050406030204" pitchFamily="18" charset="0"/>
                            </a:rPr>
                            <m:t>𝑖</m:t>
                          </m:r>
                        </m:sub>
                      </m:sSub>
                      <m:sSub>
                        <m:sSubPr>
                          <m:ctrlPr>
                            <a:rPr lang="es-MX" sz="2000" b="0" i="1">
                              <a:latin typeface="Cambria Math" panose="02040503050406030204" pitchFamily="18" charset="0"/>
                              <a:ea typeface="Cambria Math" panose="02040503050406030204" pitchFamily="18" charset="0"/>
                            </a:rPr>
                          </m:ctrlPr>
                        </m:sSubPr>
                        <m:e>
                          <m:r>
                            <a:rPr lang="es-MX" sz="2000" b="0" i="1">
                              <a:latin typeface="Cambria Math" panose="02040503050406030204" pitchFamily="18" charset="0"/>
                              <a:ea typeface="Cambria Math" panose="02040503050406030204" pitchFamily="18" charset="0"/>
                            </a:rPr>
                            <m:t>𝜇</m:t>
                          </m:r>
                        </m:e>
                        <m:sub>
                          <m:r>
                            <a:rPr lang="es-MX" sz="2000" b="0" i="1">
                              <a:latin typeface="Cambria Math" panose="02040503050406030204" pitchFamily="18" charset="0"/>
                              <a:ea typeface="Cambria Math" panose="02040503050406030204" pitchFamily="18" charset="0"/>
                            </a:rPr>
                            <m:t>𝑖</m:t>
                          </m:r>
                        </m:sub>
                      </m:sSub>
                    </m:e>
                  </m:nary>
                </m:oMath>
              </a14:m>
              <a:endParaRPr lang="es-MX" sz="2000"/>
            </a:p>
          </xdr:txBody>
        </xdr:sp>
      </mc:Choice>
      <mc:Fallback xmlns="">
        <xdr:sp macro="" textlink="">
          <xdr:nvSpPr>
            <xdr:cNvPr id="5" name="CuadroTexto 4"/>
            <xdr:cNvSpPr txBox="1"/>
          </xdr:nvSpPr>
          <xdr:spPr>
            <a:xfrm>
              <a:off x="962025" y="10577512"/>
              <a:ext cx="1400175"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2000" b="0" i="0">
                  <a:latin typeface="+mn-lt"/>
                  <a:ea typeface="Cambria Math" panose="02040503050406030204" pitchFamily="18" charset="0"/>
                </a:rPr>
                <a:t>µ</a:t>
              </a:r>
              <a:r>
                <a:rPr lang="es-MX" sz="2000" b="0" i="0">
                  <a:latin typeface="Cambria Math" panose="02040503050406030204" pitchFamily="18" charset="0"/>
                  <a:ea typeface="Cambria Math" panose="02040503050406030204" pitchFamily="18" charset="0"/>
                </a:rPr>
                <a:t>=∑_(𝑖=1)^𝑘▒〖𝑐_𝑖 𝜇_𝑖 〗</a:t>
              </a:r>
              <a:endParaRPr lang="es-MX" sz="2000"/>
            </a:p>
          </xdr:txBody>
        </xdr:sp>
      </mc:Fallback>
    </mc:AlternateContent>
    <xdr:clientData/>
  </xdr:oneCellAnchor>
  <xdr:oneCellAnchor>
    <xdr:from>
      <xdr:col>3</xdr:col>
      <xdr:colOff>666750</xdr:colOff>
      <xdr:row>54</xdr:row>
      <xdr:rowOff>80962</xdr:rowOff>
    </xdr:from>
    <xdr:ext cx="1933575" cy="1004888"/>
    <mc:AlternateContent xmlns:mc="http://schemas.openxmlformats.org/markup-compatibility/2006" xmlns:a14="http://schemas.microsoft.com/office/drawing/2010/main">
      <mc:Choice Requires="a14">
        <xdr:sp macro="" textlink="">
          <xdr:nvSpPr>
            <xdr:cNvPr id="6" name="CuadroTexto 5"/>
            <xdr:cNvSpPr txBox="1"/>
          </xdr:nvSpPr>
          <xdr:spPr>
            <a:xfrm>
              <a:off x="2952750" y="10406062"/>
              <a:ext cx="1933575" cy="100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2000" b="0">
                  <a:ea typeface="Cambria Math" panose="02040503050406030204" pitchFamily="18" charset="0"/>
                </a:rPr>
                <a:t>V(c)</a:t>
              </a:r>
              <a14:m>
                <m:oMath xmlns:m="http://schemas.openxmlformats.org/officeDocument/2006/math">
                  <m:r>
                    <a:rPr lang="es-MX" sz="2000" b="0" i="1">
                      <a:latin typeface="Cambria Math" panose="02040503050406030204" pitchFamily="18" charset="0"/>
                      <a:ea typeface="Cambria Math" panose="02040503050406030204" pitchFamily="18" charset="0"/>
                    </a:rPr>
                    <m:t>=</m:t>
                  </m:r>
                  <m:nary>
                    <m:naryPr>
                      <m:chr m:val="∑"/>
                      <m:ctrlPr>
                        <a:rPr lang="es-MX" sz="2000" b="0" i="1">
                          <a:latin typeface="Cambria Math" panose="02040503050406030204" pitchFamily="18" charset="0"/>
                          <a:ea typeface="Cambria Math" panose="02040503050406030204" pitchFamily="18" charset="0"/>
                        </a:rPr>
                      </m:ctrlPr>
                    </m:naryPr>
                    <m:sub>
                      <m:r>
                        <m:rPr>
                          <m:brk m:alnAt="23"/>
                        </m:rPr>
                        <a:rPr lang="es-MX" sz="2000" b="0" i="1">
                          <a:latin typeface="Cambria Math" panose="02040503050406030204" pitchFamily="18" charset="0"/>
                          <a:ea typeface="Cambria Math" panose="02040503050406030204" pitchFamily="18" charset="0"/>
                        </a:rPr>
                        <m:t>𝑖</m:t>
                      </m:r>
                      <m:r>
                        <a:rPr lang="es-MX" sz="2000" b="0" i="1">
                          <a:latin typeface="Cambria Math" panose="02040503050406030204" pitchFamily="18" charset="0"/>
                          <a:ea typeface="Cambria Math" panose="02040503050406030204" pitchFamily="18" charset="0"/>
                        </a:rPr>
                        <m:t>=1</m:t>
                      </m:r>
                    </m:sub>
                    <m:sup>
                      <m:r>
                        <a:rPr lang="es-MX" sz="2000" b="0" i="1">
                          <a:latin typeface="Cambria Math" panose="02040503050406030204" pitchFamily="18" charset="0"/>
                          <a:ea typeface="Cambria Math" panose="02040503050406030204" pitchFamily="18" charset="0"/>
                        </a:rPr>
                        <m:t>𝑘</m:t>
                      </m:r>
                    </m:sup>
                    <m:e>
                      <m:sSubSup>
                        <m:sSubSupPr>
                          <m:ctrlPr>
                            <a:rPr lang="es-MX" sz="2000" b="0" i="1">
                              <a:latin typeface="Cambria Math" panose="02040503050406030204" pitchFamily="18" charset="0"/>
                              <a:ea typeface="Cambria Math" panose="02040503050406030204" pitchFamily="18" charset="0"/>
                            </a:rPr>
                          </m:ctrlPr>
                        </m:sSubSupPr>
                        <m:e>
                          <m:r>
                            <a:rPr lang="es-MX" sz="2000" b="0" i="1">
                              <a:latin typeface="Cambria Math" panose="02040503050406030204" pitchFamily="18" charset="0"/>
                              <a:ea typeface="Cambria Math" panose="02040503050406030204" pitchFamily="18" charset="0"/>
                            </a:rPr>
                            <m:t>𝜎</m:t>
                          </m:r>
                        </m:e>
                        <m:sub>
                          <m:r>
                            <a:rPr lang="es-MX" sz="2000" b="0" i="1">
                              <a:latin typeface="Cambria Math" panose="02040503050406030204" pitchFamily="18" charset="0"/>
                              <a:ea typeface="Cambria Math" panose="02040503050406030204" pitchFamily="18" charset="0"/>
                            </a:rPr>
                            <m:t>𝑖</m:t>
                          </m:r>
                        </m:sub>
                        <m:sup>
                          <m:r>
                            <a:rPr lang="es-MX" sz="2000" b="0" i="1">
                              <a:latin typeface="Cambria Math" panose="02040503050406030204" pitchFamily="18" charset="0"/>
                              <a:ea typeface="Cambria Math" panose="02040503050406030204" pitchFamily="18" charset="0"/>
                            </a:rPr>
                            <m:t>2</m:t>
                          </m:r>
                        </m:sup>
                      </m:sSubSup>
                      <m:f>
                        <m:fPr>
                          <m:ctrlPr>
                            <a:rPr lang="es-MX" sz="2000" b="0" i="1">
                              <a:latin typeface="Cambria Math" panose="02040503050406030204" pitchFamily="18" charset="0"/>
                              <a:ea typeface="Cambria Math" panose="02040503050406030204" pitchFamily="18" charset="0"/>
                            </a:rPr>
                          </m:ctrlPr>
                        </m:fPr>
                        <m:num>
                          <m:sSubSup>
                            <m:sSubSupPr>
                              <m:ctrlPr>
                                <a:rPr lang="es-MX" sz="2000" b="0" i="1">
                                  <a:latin typeface="Cambria Math" panose="02040503050406030204" pitchFamily="18" charset="0"/>
                                  <a:ea typeface="Cambria Math" panose="02040503050406030204" pitchFamily="18" charset="0"/>
                                </a:rPr>
                              </m:ctrlPr>
                            </m:sSubSupPr>
                            <m:e>
                              <m:r>
                                <a:rPr lang="es-MX" sz="2000" b="0" i="1">
                                  <a:latin typeface="Cambria Math" panose="02040503050406030204" pitchFamily="18" charset="0"/>
                                  <a:ea typeface="Cambria Math" panose="02040503050406030204" pitchFamily="18" charset="0"/>
                                </a:rPr>
                                <m:t>𝑐</m:t>
                              </m:r>
                            </m:e>
                            <m:sub>
                              <m:r>
                                <a:rPr lang="es-MX" sz="2000" b="0" i="1">
                                  <a:latin typeface="Cambria Math" panose="02040503050406030204" pitchFamily="18" charset="0"/>
                                  <a:ea typeface="Cambria Math" panose="02040503050406030204" pitchFamily="18" charset="0"/>
                                </a:rPr>
                                <m:t>𝑖</m:t>
                              </m:r>
                            </m:sub>
                            <m:sup>
                              <m:r>
                                <a:rPr lang="es-MX" sz="2000" b="0" i="1">
                                  <a:latin typeface="Cambria Math" panose="02040503050406030204" pitchFamily="18" charset="0"/>
                                  <a:ea typeface="Cambria Math" panose="02040503050406030204" pitchFamily="18" charset="0"/>
                                </a:rPr>
                                <m:t>2</m:t>
                              </m:r>
                            </m:sup>
                          </m:sSubSup>
                        </m:num>
                        <m:den>
                          <m:sSub>
                            <m:sSubPr>
                              <m:ctrlPr>
                                <a:rPr lang="es-MX" sz="2000" b="0" i="1">
                                  <a:latin typeface="Cambria Math" panose="02040503050406030204" pitchFamily="18" charset="0"/>
                                  <a:ea typeface="Cambria Math" panose="02040503050406030204" pitchFamily="18" charset="0"/>
                                </a:rPr>
                              </m:ctrlPr>
                            </m:sSubPr>
                            <m:e>
                              <m:r>
                                <a:rPr lang="es-MX" sz="2000" b="0" i="1">
                                  <a:latin typeface="Cambria Math" panose="02040503050406030204" pitchFamily="18" charset="0"/>
                                  <a:ea typeface="Cambria Math" panose="02040503050406030204" pitchFamily="18" charset="0"/>
                                </a:rPr>
                                <m:t>𝑛</m:t>
                              </m:r>
                            </m:e>
                            <m:sub>
                              <m:r>
                                <a:rPr lang="es-MX" sz="2000" b="0" i="1">
                                  <a:latin typeface="Cambria Math" panose="02040503050406030204" pitchFamily="18" charset="0"/>
                                  <a:ea typeface="Cambria Math" panose="02040503050406030204" pitchFamily="18" charset="0"/>
                                </a:rPr>
                                <m:t>𝑖</m:t>
                              </m:r>
                            </m:sub>
                          </m:sSub>
                        </m:den>
                      </m:f>
                    </m:e>
                  </m:nary>
                </m:oMath>
              </a14:m>
              <a:endParaRPr lang="es-MX" sz="2000"/>
            </a:p>
          </xdr:txBody>
        </xdr:sp>
      </mc:Choice>
      <mc:Fallback xmlns="">
        <xdr:sp macro="" textlink="">
          <xdr:nvSpPr>
            <xdr:cNvPr id="6" name="CuadroTexto 5"/>
            <xdr:cNvSpPr txBox="1"/>
          </xdr:nvSpPr>
          <xdr:spPr>
            <a:xfrm>
              <a:off x="2952750" y="10406062"/>
              <a:ext cx="1933575" cy="1004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2000" b="0">
                  <a:ea typeface="Cambria Math" panose="02040503050406030204" pitchFamily="18" charset="0"/>
                </a:rPr>
                <a:t>V(c)</a:t>
              </a:r>
              <a:r>
                <a:rPr lang="es-MX" sz="2000" b="0" i="0">
                  <a:latin typeface="Cambria Math" panose="02040503050406030204" pitchFamily="18" charset="0"/>
                  <a:ea typeface="Cambria Math" panose="02040503050406030204" pitchFamily="18" charset="0"/>
                </a:rPr>
                <a:t>=∑_(𝑖=1)^𝑘▒〖𝜎_𝑖^2  (𝑐_𝑖^2)/𝑛_𝑖 〗</a:t>
              </a:r>
              <a:endParaRPr lang="es-MX" sz="2000"/>
            </a:p>
          </xdr:txBody>
        </xdr:sp>
      </mc:Fallback>
    </mc:AlternateContent>
    <xdr:clientData/>
  </xdr:oneCellAnchor>
  <xdr:oneCellAnchor>
    <xdr:from>
      <xdr:col>2</xdr:col>
      <xdr:colOff>752475</xdr:colOff>
      <xdr:row>60</xdr:row>
      <xdr:rowOff>66675</xdr:rowOff>
    </xdr:from>
    <xdr:ext cx="3248025" cy="561975"/>
    <mc:AlternateContent xmlns:mc="http://schemas.openxmlformats.org/markup-compatibility/2006" xmlns:a14="http://schemas.microsoft.com/office/drawing/2010/main">
      <mc:Choice Requires="a14">
        <xdr:sp macro="" textlink="">
          <xdr:nvSpPr>
            <xdr:cNvPr id="7" name="CuadroTexto 6"/>
            <xdr:cNvSpPr txBox="1"/>
          </xdr:nvSpPr>
          <xdr:spPr>
            <a:xfrm>
              <a:off x="2276475" y="11534775"/>
              <a:ext cx="3248025" cy="561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2000" b="0">
                  <a:ea typeface="Cambria Math" panose="02040503050406030204" pitchFamily="18" charset="0"/>
                </a:rPr>
                <a:t>V(c)</a:t>
              </a:r>
              <a14:m>
                <m:oMath xmlns:m="http://schemas.openxmlformats.org/officeDocument/2006/math">
                  <m:r>
                    <a:rPr lang="es-MX" sz="2000" b="0" i="1">
                      <a:latin typeface="Cambria Math" panose="02040503050406030204" pitchFamily="18" charset="0"/>
                      <a:ea typeface="Cambria Math" panose="02040503050406030204" pitchFamily="18" charset="0"/>
                    </a:rPr>
                    <m:t>=</m:t>
                  </m:r>
                  <m:f>
                    <m:fPr>
                      <m:ctrlPr>
                        <a:rPr lang="es-MX" sz="2000" b="0" i="1">
                          <a:latin typeface="Cambria Math" panose="02040503050406030204" pitchFamily="18" charset="0"/>
                          <a:ea typeface="Cambria Math" panose="02040503050406030204" pitchFamily="18" charset="0"/>
                        </a:rPr>
                      </m:ctrlPr>
                    </m:fPr>
                    <m:num>
                      <m:sSup>
                        <m:sSupPr>
                          <m:ctrlPr>
                            <a:rPr lang="es-MX" sz="2000" b="0" i="1">
                              <a:latin typeface="Cambria Math" panose="02040503050406030204" pitchFamily="18" charset="0"/>
                              <a:ea typeface="Cambria Math" panose="02040503050406030204" pitchFamily="18" charset="0"/>
                            </a:rPr>
                          </m:ctrlPr>
                        </m:sSupPr>
                        <m:e>
                          <m:r>
                            <a:rPr lang="es-MX" sz="2000" b="0" i="1">
                              <a:latin typeface="Cambria Math" panose="02040503050406030204" pitchFamily="18" charset="0"/>
                              <a:ea typeface="Cambria Math" panose="02040503050406030204" pitchFamily="18" charset="0"/>
                            </a:rPr>
                            <m:t>𝜎</m:t>
                          </m:r>
                        </m:e>
                        <m:sup>
                          <m:r>
                            <a:rPr lang="es-MX" sz="2000" b="0" i="1">
                              <a:latin typeface="Cambria Math" panose="02040503050406030204" pitchFamily="18" charset="0"/>
                              <a:ea typeface="Cambria Math" panose="02040503050406030204" pitchFamily="18" charset="0"/>
                            </a:rPr>
                            <m:t>2</m:t>
                          </m:r>
                        </m:sup>
                      </m:sSup>
                    </m:num>
                    <m:den>
                      <m:r>
                        <a:rPr lang="es-MX" sz="2000" b="0" i="1">
                          <a:latin typeface="Cambria Math" panose="02040503050406030204" pitchFamily="18" charset="0"/>
                          <a:ea typeface="Cambria Math" panose="02040503050406030204" pitchFamily="18" charset="0"/>
                        </a:rPr>
                        <m:t>𝑛</m:t>
                      </m:r>
                    </m:den>
                  </m:f>
                  <m:nary>
                    <m:naryPr>
                      <m:chr m:val="∑"/>
                      <m:ctrlPr>
                        <a:rPr lang="es-MX" sz="2000" b="0" i="1">
                          <a:latin typeface="Cambria Math" panose="02040503050406030204" pitchFamily="18" charset="0"/>
                          <a:ea typeface="Cambria Math" panose="02040503050406030204" pitchFamily="18" charset="0"/>
                        </a:rPr>
                      </m:ctrlPr>
                    </m:naryPr>
                    <m:sub>
                      <m:r>
                        <m:rPr>
                          <m:brk m:alnAt="23"/>
                        </m:rPr>
                        <a:rPr lang="es-MX" sz="2000" b="0" i="1">
                          <a:latin typeface="Cambria Math" panose="02040503050406030204" pitchFamily="18" charset="0"/>
                          <a:ea typeface="Cambria Math" panose="02040503050406030204" pitchFamily="18" charset="0"/>
                        </a:rPr>
                        <m:t>𝑖</m:t>
                      </m:r>
                      <m:r>
                        <a:rPr lang="es-MX" sz="2000" b="0" i="1">
                          <a:latin typeface="Cambria Math" panose="02040503050406030204" pitchFamily="18" charset="0"/>
                          <a:ea typeface="Cambria Math" panose="02040503050406030204" pitchFamily="18" charset="0"/>
                        </a:rPr>
                        <m:t>=1</m:t>
                      </m:r>
                    </m:sub>
                    <m:sup>
                      <m:r>
                        <a:rPr lang="es-MX" sz="2000" b="0" i="1">
                          <a:latin typeface="Cambria Math" panose="02040503050406030204" pitchFamily="18" charset="0"/>
                          <a:ea typeface="Cambria Math" panose="02040503050406030204" pitchFamily="18" charset="0"/>
                        </a:rPr>
                        <m:t>𝑘</m:t>
                      </m:r>
                    </m:sup>
                    <m:e>
                      <m:sSubSup>
                        <m:sSubSupPr>
                          <m:ctrlPr>
                            <a:rPr lang="es-MX" sz="2000" b="0" i="1">
                              <a:latin typeface="Cambria Math" panose="02040503050406030204" pitchFamily="18" charset="0"/>
                              <a:ea typeface="Cambria Math" panose="02040503050406030204" pitchFamily="18" charset="0"/>
                            </a:rPr>
                          </m:ctrlPr>
                        </m:sSubSupPr>
                        <m:e>
                          <m:r>
                            <a:rPr lang="es-MX" sz="2000" b="0" i="1">
                              <a:latin typeface="Cambria Math" panose="02040503050406030204" pitchFamily="18" charset="0"/>
                              <a:ea typeface="Cambria Math" panose="02040503050406030204" pitchFamily="18" charset="0"/>
                            </a:rPr>
                            <m:t>𝑐</m:t>
                          </m:r>
                        </m:e>
                        <m:sub>
                          <m:r>
                            <a:rPr lang="es-MX" sz="2000" b="0" i="1">
                              <a:latin typeface="Cambria Math" panose="02040503050406030204" pitchFamily="18" charset="0"/>
                              <a:ea typeface="Cambria Math" panose="02040503050406030204" pitchFamily="18" charset="0"/>
                            </a:rPr>
                            <m:t>𝑖</m:t>
                          </m:r>
                        </m:sub>
                        <m:sup>
                          <m:r>
                            <a:rPr lang="es-MX" sz="2000" b="0" i="1">
                              <a:latin typeface="Cambria Math" panose="02040503050406030204" pitchFamily="18" charset="0"/>
                              <a:ea typeface="Cambria Math" panose="02040503050406030204" pitchFamily="18" charset="0"/>
                            </a:rPr>
                            <m:t>2</m:t>
                          </m:r>
                        </m:sup>
                      </m:sSubSup>
                    </m:e>
                  </m:nary>
                </m:oMath>
              </a14:m>
              <a:endParaRPr lang="es-MX" sz="2000"/>
            </a:p>
          </xdr:txBody>
        </xdr:sp>
      </mc:Choice>
      <mc:Fallback xmlns="">
        <xdr:sp macro="" textlink="">
          <xdr:nvSpPr>
            <xdr:cNvPr id="7" name="CuadroTexto 6"/>
            <xdr:cNvSpPr txBox="1"/>
          </xdr:nvSpPr>
          <xdr:spPr>
            <a:xfrm>
              <a:off x="2276475" y="11534775"/>
              <a:ext cx="3248025" cy="561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2000" b="0">
                  <a:ea typeface="Cambria Math" panose="02040503050406030204" pitchFamily="18" charset="0"/>
                </a:rPr>
                <a:t>V(c)</a:t>
              </a:r>
              <a:r>
                <a:rPr lang="es-MX" sz="2000" b="0" i="0">
                  <a:latin typeface="Cambria Math" panose="02040503050406030204" pitchFamily="18" charset="0"/>
                  <a:ea typeface="Cambria Math" panose="02040503050406030204" pitchFamily="18" charset="0"/>
                </a:rPr>
                <a:t>=𝜎^2/𝑛 ∑_(𝑖=1)^𝑘▒𝑐_𝑖^2 </a:t>
              </a:r>
              <a:endParaRPr lang="es-MX" sz="2000"/>
            </a:p>
          </xdr:txBody>
        </xdr:sp>
      </mc:Fallback>
    </mc:AlternateContent>
    <xdr:clientData/>
  </xdr:oneCellAnchor>
  <xdr:oneCellAnchor>
    <xdr:from>
      <xdr:col>3</xdr:col>
      <xdr:colOff>123826</xdr:colOff>
      <xdr:row>64</xdr:row>
      <xdr:rowOff>66675</xdr:rowOff>
    </xdr:from>
    <xdr:ext cx="3848100" cy="1666803"/>
    <mc:AlternateContent xmlns:mc="http://schemas.openxmlformats.org/markup-compatibility/2006" xmlns:a14="http://schemas.microsoft.com/office/drawing/2010/main">
      <mc:Choice Requires="a14">
        <xdr:sp macro="" textlink="">
          <xdr:nvSpPr>
            <xdr:cNvPr id="8" name="CuadroTexto 7"/>
            <xdr:cNvSpPr txBox="1"/>
          </xdr:nvSpPr>
          <xdr:spPr>
            <a:xfrm>
              <a:off x="2409826" y="12296775"/>
              <a:ext cx="3848100" cy="1666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lang="es-MX" sz="2800" b="0" i="1">
                            <a:latin typeface="Cambria Math" panose="02040503050406030204" pitchFamily="18" charset="0"/>
                            <a:ea typeface="Cambria Math" panose="02040503050406030204" pitchFamily="18" charset="0"/>
                          </a:rPr>
                        </m:ctrlPr>
                      </m:naryPr>
                      <m:sub>
                        <m:r>
                          <m:rPr>
                            <m:brk m:alnAt="23"/>
                          </m:rPr>
                          <a:rPr lang="es-MX" sz="2800" b="0" i="1">
                            <a:latin typeface="Cambria Math" panose="02040503050406030204" pitchFamily="18" charset="0"/>
                            <a:ea typeface="Cambria Math" panose="02040503050406030204" pitchFamily="18" charset="0"/>
                          </a:rPr>
                          <m:t>𝑖</m:t>
                        </m:r>
                        <m:r>
                          <a:rPr lang="es-MX" sz="2800" b="0" i="1">
                            <a:latin typeface="Cambria Math" panose="02040503050406030204" pitchFamily="18" charset="0"/>
                            <a:ea typeface="Cambria Math" panose="02040503050406030204" pitchFamily="18" charset="0"/>
                          </a:rPr>
                          <m:t>=1</m:t>
                        </m:r>
                      </m:sub>
                      <m:sup>
                        <m:r>
                          <a:rPr lang="es-MX" sz="2800" b="0" i="1">
                            <a:latin typeface="Cambria Math" panose="02040503050406030204" pitchFamily="18" charset="0"/>
                            <a:ea typeface="Cambria Math" panose="02040503050406030204" pitchFamily="18" charset="0"/>
                          </a:rPr>
                          <m:t>𝑘</m:t>
                        </m:r>
                      </m:sup>
                      <m:e>
                        <m:eqArr>
                          <m:eqArrPr>
                            <m:ctrlPr>
                              <a:rPr lang="es-MX" sz="2800" b="0" i="1">
                                <a:latin typeface="Cambria Math" panose="02040503050406030204" pitchFamily="18" charset="0"/>
                                <a:ea typeface="Cambria Math" panose="02040503050406030204" pitchFamily="18" charset="0"/>
                              </a:rPr>
                            </m:ctrlPr>
                          </m:eqArrPr>
                          <m:e>
                            <m:sSub>
                              <m:sSubPr>
                                <m:ctrlPr>
                                  <a:rPr lang="es-MX" sz="2800" b="0" i="1">
                                    <a:latin typeface="Cambria Math" panose="02040503050406030204" pitchFamily="18" charset="0"/>
                                    <a:ea typeface="Cambria Math" panose="02040503050406030204" pitchFamily="18" charset="0"/>
                                  </a:rPr>
                                </m:ctrlPr>
                              </m:sSubPr>
                              <m:e>
                                <m:r>
                                  <a:rPr lang="es-MX" sz="2800" b="0" i="1">
                                    <a:latin typeface="Cambria Math" panose="02040503050406030204" pitchFamily="18" charset="0"/>
                                    <a:ea typeface="Cambria Math" panose="02040503050406030204" pitchFamily="18" charset="0"/>
                                  </a:rPr>
                                  <m:t>𝑐</m:t>
                                </m:r>
                              </m:e>
                              <m:sub>
                                <m:r>
                                  <a:rPr lang="es-MX" sz="2800" b="0" i="1">
                                    <a:latin typeface="Cambria Math" panose="02040503050406030204" pitchFamily="18" charset="0"/>
                                    <a:ea typeface="Cambria Math" panose="02040503050406030204" pitchFamily="18" charset="0"/>
                                  </a:rPr>
                                  <m:t>𝑖</m:t>
                                </m:r>
                              </m:sub>
                            </m:sSub>
                            <m:sSub>
                              <m:sSubPr>
                                <m:ctrlPr>
                                  <a:rPr lang="es-MX" sz="2800" b="0" i="1">
                                    <a:latin typeface="Cambria Math" panose="02040503050406030204" pitchFamily="18" charset="0"/>
                                    <a:ea typeface="Cambria Math" panose="02040503050406030204" pitchFamily="18" charset="0"/>
                                  </a:rPr>
                                </m:ctrlPr>
                              </m:sSubPr>
                              <m:e>
                                <m:r>
                                  <a:rPr lang="es-MX" sz="2800" b="0" i="1">
                                    <a:latin typeface="Cambria Math" panose="02040503050406030204" pitchFamily="18" charset="0"/>
                                    <a:ea typeface="Cambria Math" panose="02040503050406030204" pitchFamily="18" charset="0"/>
                                  </a:rPr>
                                  <m:t>𝑌</m:t>
                                </m:r>
                              </m:e>
                              <m:sub>
                                <m:r>
                                  <a:rPr lang="es-MX" sz="2800" b="0" i="1">
                                    <a:latin typeface="Cambria Math" panose="02040503050406030204" pitchFamily="18" charset="0"/>
                                    <a:ea typeface="Cambria Math" panose="02040503050406030204" pitchFamily="18" charset="0"/>
                                  </a:rPr>
                                  <m:t>𝑖</m:t>
                                </m:r>
                              </m:sub>
                            </m:sSub>
                            <m:r>
                              <a:rPr lang="es-MX" sz="2800" b="0" i="1">
                                <a:latin typeface="Cambria Math" panose="02040503050406030204" pitchFamily="18" charset="0"/>
                                <a:ea typeface="Cambria Math" panose="02040503050406030204" pitchFamily="18" charset="0"/>
                              </a:rPr>
                              <m:t>∓</m:t>
                            </m:r>
                            <m:sSub>
                              <m:sSubPr>
                                <m:ctrlPr>
                                  <a:rPr lang="es-MX" sz="2800" b="0" i="1">
                                    <a:latin typeface="Cambria Math" panose="02040503050406030204" pitchFamily="18" charset="0"/>
                                    <a:ea typeface="Cambria Math" panose="02040503050406030204" pitchFamily="18" charset="0"/>
                                  </a:rPr>
                                </m:ctrlPr>
                              </m:sSubPr>
                              <m:e>
                                <m:r>
                                  <a:rPr lang="es-MX" sz="2800" b="0" i="1">
                                    <a:latin typeface="Cambria Math" panose="02040503050406030204" pitchFamily="18" charset="0"/>
                                    <a:ea typeface="Cambria Math" panose="02040503050406030204" pitchFamily="18" charset="0"/>
                                  </a:rPr>
                                  <m:t>(</m:t>
                                </m:r>
                                <m:r>
                                  <a:rPr lang="es-MX" sz="2800" b="0" i="1">
                                    <a:latin typeface="Cambria Math" panose="02040503050406030204" pitchFamily="18" charset="0"/>
                                    <a:ea typeface="Cambria Math" panose="02040503050406030204" pitchFamily="18" charset="0"/>
                                  </a:rPr>
                                  <m:t>𝑡</m:t>
                                </m:r>
                              </m:e>
                              <m:sub>
                                <m:f>
                                  <m:fPr>
                                    <m:ctrlPr>
                                      <a:rPr lang="es-MX" sz="2800" b="0" i="1">
                                        <a:latin typeface="Cambria Math" panose="02040503050406030204" pitchFamily="18" charset="0"/>
                                        <a:ea typeface="Cambria Math" panose="02040503050406030204" pitchFamily="18" charset="0"/>
                                      </a:rPr>
                                    </m:ctrlPr>
                                  </m:fPr>
                                  <m:num>
                                    <m:r>
                                      <a:rPr lang="es-MX" sz="2800" b="0" i="1">
                                        <a:latin typeface="Cambria Math" panose="02040503050406030204" pitchFamily="18" charset="0"/>
                                        <a:ea typeface="Cambria Math" panose="02040503050406030204" pitchFamily="18" charset="0"/>
                                      </a:rPr>
                                      <m:t>𝛼</m:t>
                                    </m:r>
                                  </m:num>
                                  <m:den>
                                    <m:r>
                                      <a:rPr lang="es-MX" sz="2800" b="0" i="1">
                                        <a:latin typeface="Cambria Math" panose="02040503050406030204" pitchFamily="18" charset="0"/>
                                        <a:ea typeface="Cambria Math" panose="02040503050406030204" pitchFamily="18" charset="0"/>
                                      </a:rPr>
                                      <m:t>2</m:t>
                                    </m:r>
                                  </m:den>
                                </m:f>
                                <m:r>
                                  <a:rPr lang="es-MX" sz="2800" b="0" i="1">
                                    <a:latin typeface="Cambria Math" panose="02040503050406030204" pitchFamily="18" charset="0"/>
                                    <a:ea typeface="Cambria Math" panose="02040503050406030204" pitchFamily="18" charset="0"/>
                                  </a:rPr>
                                  <m:t>,</m:t>
                                </m:r>
                                <m:r>
                                  <a:rPr lang="es-MX" sz="2800" b="0" i="1">
                                    <a:latin typeface="Cambria Math" panose="02040503050406030204" pitchFamily="18" charset="0"/>
                                    <a:ea typeface="Cambria Math" panose="02040503050406030204" pitchFamily="18" charset="0"/>
                                  </a:rPr>
                                  <m:t>𝑁</m:t>
                                </m:r>
                                <m:r>
                                  <a:rPr lang="es-MX" sz="2800" b="0" i="1">
                                    <a:latin typeface="Cambria Math" panose="02040503050406030204" pitchFamily="18" charset="0"/>
                                    <a:ea typeface="Cambria Math" panose="02040503050406030204" pitchFamily="18" charset="0"/>
                                  </a:rPr>
                                  <m:t>−</m:t>
                                </m:r>
                                <m:r>
                                  <a:rPr lang="es-MX" sz="2800" b="0" i="1">
                                    <a:latin typeface="Cambria Math" panose="02040503050406030204" pitchFamily="18" charset="0"/>
                                    <a:ea typeface="Cambria Math" panose="02040503050406030204" pitchFamily="18" charset="0"/>
                                  </a:rPr>
                                  <m:t>𝑘</m:t>
                                </m:r>
                              </m:sub>
                            </m:sSub>
                            <m:rad>
                              <m:radPr>
                                <m:degHide m:val="on"/>
                                <m:ctrlPr>
                                  <a:rPr lang="es-MX" sz="2800" b="0" i="1">
                                    <a:latin typeface="Cambria Math" panose="02040503050406030204" pitchFamily="18" charset="0"/>
                                    <a:ea typeface="Cambria Math" panose="02040503050406030204" pitchFamily="18" charset="0"/>
                                  </a:rPr>
                                </m:ctrlPr>
                              </m:radPr>
                              <m:deg/>
                              <m:e>
                                <m:f>
                                  <m:fPr>
                                    <m:ctrlPr>
                                      <a:rPr lang="es-MX" sz="1400" b="0" i="1">
                                        <a:solidFill>
                                          <a:schemeClr val="tx1"/>
                                        </a:solidFill>
                                        <a:effectLst/>
                                        <a:latin typeface="Cambria Math" panose="02040503050406030204" pitchFamily="18" charset="0"/>
                                        <a:ea typeface="+mn-ea"/>
                                        <a:cs typeface="+mn-cs"/>
                                      </a:rPr>
                                    </m:ctrlPr>
                                  </m:fPr>
                                  <m:num>
                                    <m:r>
                                      <a:rPr lang="es-MX" sz="1400" b="0" i="1">
                                        <a:solidFill>
                                          <a:schemeClr val="tx1"/>
                                        </a:solidFill>
                                        <a:effectLst/>
                                        <a:latin typeface="Cambria Math" panose="02040503050406030204" pitchFamily="18" charset="0"/>
                                        <a:ea typeface="+mn-ea"/>
                                        <a:cs typeface="+mn-cs"/>
                                      </a:rPr>
                                      <m:t>𝐶𝑀𝐸</m:t>
                                    </m:r>
                                  </m:num>
                                  <m:den>
                                    <m:r>
                                      <a:rPr lang="es-MX" sz="1400" b="0" i="1">
                                        <a:solidFill>
                                          <a:schemeClr val="tx1"/>
                                        </a:solidFill>
                                        <a:effectLst/>
                                        <a:latin typeface="Cambria Math" panose="02040503050406030204" pitchFamily="18" charset="0"/>
                                        <a:ea typeface="+mn-ea"/>
                                        <a:cs typeface="+mn-cs"/>
                                      </a:rPr>
                                      <m:t>𝑛</m:t>
                                    </m:r>
                                  </m:den>
                                </m:f>
                                <m:nary>
                                  <m:naryPr>
                                    <m:chr m:val="∑"/>
                                    <m:ctrlPr>
                                      <a:rPr lang="es-MX" sz="1400" b="0" i="1">
                                        <a:solidFill>
                                          <a:schemeClr val="tx1"/>
                                        </a:solidFill>
                                        <a:effectLst/>
                                        <a:latin typeface="Cambria Math" panose="02040503050406030204" pitchFamily="18" charset="0"/>
                                        <a:ea typeface="+mn-ea"/>
                                        <a:cs typeface="+mn-cs"/>
                                      </a:rPr>
                                    </m:ctrlPr>
                                  </m:naryPr>
                                  <m:sub>
                                    <m:r>
                                      <m:rPr>
                                        <m:brk m:alnAt="23"/>
                                      </m:rPr>
                                      <a:rPr lang="es-MX" sz="1400" b="0" i="1">
                                        <a:solidFill>
                                          <a:schemeClr val="tx1"/>
                                        </a:solidFill>
                                        <a:effectLst/>
                                        <a:latin typeface="Cambria Math" panose="02040503050406030204" pitchFamily="18" charset="0"/>
                                        <a:ea typeface="+mn-ea"/>
                                        <a:cs typeface="+mn-cs"/>
                                      </a:rPr>
                                      <m:t>𝑖</m:t>
                                    </m:r>
                                    <m:r>
                                      <a:rPr lang="es-MX" sz="1400" b="0" i="1">
                                        <a:solidFill>
                                          <a:schemeClr val="tx1"/>
                                        </a:solidFill>
                                        <a:effectLst/>
                                        <a:latin typeface="Cambria Math" panose="02040503050406030204" pitchFamily="18" charset="0"/>
                                        <a:ea typeface="+mn-ea"/>
                                        <a:cs typeface="+mn-cs"/>
                                      </a:rPr>
                                      <m:t>=1</m:t>
                                    </m:r>
                                  </m:sub>
                                  <m:sup>
                                    <m:r>
                                      <a:rPr lang="es-MX" sz="1400" b="0" i="1">
                                        <a:solidFill>
                                          <a:schemeClr val="tx1"/>
                                        </a:solidFill>
                                        <a:effectLst/>
                                        <a:latin typeface="Cambria Math" panose="02040503050406030204" pitchFamily="18" charset="0"/>
                                        <a:ea typeface="+mn-ea"/>
                                        <a:cs typeface="+mn-cs"/>
                                      </a:rPr>
                                      <m:t>𝑘</m:t>
                                    </m:r>
                                  </m:sup>
                                  <m:e>
                                    <m:sSubSup>
                                      <m:sSubSupPr>
                                        <m:ctrlPr>
                                          <a:rPr lang="es-MX" sz="1400" b="0" i="1">
                                            <a:solidFill>
                                              <a:schemeClr val="tx1"/>
                                            </a:solidFill>
                                            <a:effectLst/>
                                            <a:latin typeface="Cambria Math" panose="02040503050406030204" pitchFamily="18" charset="0"/>
                                            <a:ea typeface="+mn-ea"/>
                                            <a:cs typeface="+mn-cs"/>
                                          </a:rPr>
                                        </m:ctrlPr>
                                      </m:sSubSupPr>
                                      <m:e>
                                        <m:r>
                                          <a:rPr lang="es-MX" sz="1400" b="0" i="1">
                                            <a:solidFill>
                                              <a:schemeClr val="tx1"/>
                                            </a:solidFill>
                                            <a:effectLst/>
                                            <a:latin typeface="Cambria Math" panose="02040503050406030204" pitchFamily="18" charset="0"/>
                                            <a:ea typeface="+mn-ea"/>
                                            <a:cs typeface="+mn-cs"/>
                                          </a:rPr>
                                          <m:t>𝑐</m:t>
                                        </m:r>
                                      </m:e>
                                      <m:sub>
                                        <m:r>
                                          <a:rPr lang="es-MX" sz="1400" b="0" i="1">
                                            <a:solidFill>
                                              <a:schemeClr val="tx1"/>
                                            </a:solidFill>
                                            <a:effectLst/>
                                            <a:latin typeface="Cambria Math" panose="02040503050406030204" pitchFamily="18" charset="0"/>
                                            <a:ea typeface="+mn-ea"/>
                                            <a:cs typeface="+mn-cs"/>
                                          </a:rPr>
                                          <m:t>𝑖</m:t>
                                        </m:r>
                                      </m:sub>
                                      <m:sup>
                                        <m:r>
                                          <a:rPr lang="es-MX" sz="1400" b="0" i="1">
                                            <a:solidFill>
                                              <a:schemeClr val="tx1"/>
                                            </a:solidFill>
                                            <a:effectLst/>
                                            <a:latin typeface="Cambria Math" panose="02040503050406030204" pitchFamily="18" charset="0"/>
                                            <a:ea typeface="+mn-ea"/>
                                            <a:cs typeface="+mn-cs"/>
                                          </a:rPr>
                                          <m:t>2</m:t>
                                        </m:r>
                                      </m:sup>
                                    </m:sSubSup>
                                  </m:e>
                                </m:nary>
                              </m:e>
                            </m:rad>
                            <m:r>
                              <a:rPr lang="es-MX" sz="2800" b="0" i="1">
                                <a:latin typeface="Cambria Math" panose="02040503050406030204" pitchFamily="18" charset="0"/>
                                <a:ea typeface="Cambria Math" panose="02040503050406030204" pitchFamily="18" charset="0"/>
                              </a:rPr>
                              <m:t>)</m:t>
                            </m:r>
                          </m:e>
                          <m:e/>
                        </m:eqArr>
                      </m:e>
                    </m:nary>
                  </m:oMath>
                </m:oMathPara>
              </a14:m>
              <a:endParaRPr lang="es-MX" sz="2000"/>
            </a:p>
          </xdr:txBody>
        </xdr:sp>
      </mc:Choice>
      <mc:Fallback xmlns="">
        <xdr:sp macro="" textlink="">
          <xdr:nvSpPr>
            <xdr:cNvPr id="8" name="CuadroTexto 7"/>
            <xdr:cNvSpPr txBox="1"/>
          </xdr:nvSpPr>
          <xdr:spPr>
            <a:xfrm>
              <a:off x="2409826" y="12296775"/>
              <a:ext cx="3848100" cy="1666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2800" b="0" i="0">
                  <a:latin typeface="Cambria Math" panose="02040503050406030204" pitchFamily="18" charset="0"/>
                  <a:ea typeface="Cambria Math" panose="02040503050406030204" pitchFamily="18" charset="0"/>
                </a:rPr>
                <a:t>∑_(𝑖=1)^𝑘▒█(𝑐_𝑖 𝑌_𝑖∓〖(𝑡〗_(𝛼/2,𝑁−𝑘) √(</a:t>
              </a:r>
              <a:r>
                <a:rPr lang="es-MX" sz="1400" b="0" i="0">
                  <a:solidFill>
                    <a:schemeClr val="tx1"/>
                  </a:solidFill>
                  <a:effectLst/>
                  <a:latin typeface="Cambria Math" panose="02040503050406030204" pitchFamily="18" charset="0"/>
                  <a:ea typeface="+mn-ea"/>
                  <a:cs typeface="+mn-cs"/>
                </a:rPr>
                <a:t>𝐶𝑀𝐸/𝑛 ∑_(𝑖=1)^𝑘▒𝑐_𝑖^2 </a:t>
              </a:r>
              <a:r>
                <a:rPr lang="es-MX" sz="2800" b="0" i="0">
                  <a:solidFill>
                    <a:schemeClr val="tx1"/>
                  </a:solidFill>
                  <a:effectLst/>
                  <a:latin typeface="Cambria Math" panose="02040503050406030204" pitchFamily="18" charset="0"/>
                  <a:ea typeface="Cambria Math" panose="02040503050406030204" pitchFamily="18" charset="0"/>
                  <a:cs typeface="+mn-cs"/>
                </a:rPr>
                <a:t>)</a:t>
              </a:r>
              <a:r>
                <a:rPr lang="es-MX" sz="2800" b="0" i="0">
                  <a:latin typeface="Cambria Math" panose="02040503050406030204" pitchFamily="18" charset="0"/>
                  <a:ea typeface="Cambria Math" panose="02040503050406030204" pitchFamily="18" charset="0"/>
                </a:rPr>
                <a:t>)@)</a:t>
              </a:r>
              <a:endParaRPr lang="es-MX" sz="2000"/>
            </a:p>
          </xdr:txBody>
        </xdr:sp>
      </mc:Fallback>
    </mc:AlternateContent>
    <xdr:clientData/>
  </xdr:oneCellAnchor>
  <xdr:oneCellAnchor>
    <xdr:from>
      <xdr:col>7</xdr:col>
      <xdr:colOff>619125</xdr:colOff>
      <xdr:row>79</xdr:row>
      <xdr:rowOff>157162</xdr:rowOff>
    </xdr:from>
    <xdr:ext cx="65" cy="344453"/>
    <xdr:sp macro="" textlink="">
      <xdr:nvSpPr>
        <xdr:cNvPr id="9" name="CuadroTexto 8"/>
        <xdr:cNvSpPr txBox="1"/>
      </xdr:nvSpPr>
      <xdr:spPr>
        <a:xfrm>
          <a:off x="5943600" y="15244762"/>
          <a:ext cx="6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a:p>
          <a:endParaRPr lang="es-MX" sz="1100"/>
        </a:p>
      </xdr:txBody>
    </xdr:sp>
    <xdr:clientData/>
  </xdr:oneCellAnchor>
  <xdr:twoCellAnchor>
    <xdr:from>
      <xdr:col>29</xdr:col>
      <xdr:colOff>119062</xdr:colOff>
      <xdr:row>9</xdr:row>
      <xdr:rowOff>63102</xdr:rowOff>
    </xdr:from>
    <xdr:to>
      <xdr:col>35</xdr:col>
      <xdr:colOff>511967</xdr:colOff>
      <xdr:row>23</xdr:row>
      <xdr:rowOff>127396</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392906</xdr:colOff>
      <xdr:row>29</xdr:row>
      <xdr:rowOff>182165</xdr:rowOff>
    </xdr:from>
    <xdr:to>
      <xdr:col>25</xdr:col>
      <xdr:colOff>392906</xdr:colOff>
      <xdr:row>44</xdr:row>
      <xdr:rowOff>55959</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209550</xdr:colOff>
      <xdr:row>25</xdr:row>
      <xdr:rowOff>42862</xdr:rowOff>
    </xdr:from>
    <xdr:ext cx="2095500" cy="636521"/>
    <mc:AlternateContent xmlns:mc="http://schemas.openxmlformats.org/markup-compatibility/2006" xmlns:a14="http://schemas.microsoft.com/office/drawing/2010/main">
      <mc:Choice Requires="a14">
        <xdr:sp macro="" textlink="">
          <xdr:nvSpPr>
            <xdr:cNvPr id="3" name="CuadroTexto 2"/>
            <xdr:cNvSpPr txBox="1"/>
          </xdr:nvSpPr>
          <xdr:spPr>
            <a:xfrm>
              <a:off x="209550" y="4824412"/>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400" b="0" i="1">
                        <a:latin typeface="Cambria Math" panose="02040503050406030204" pitchFamily="18" charset="0"/>
                      </a:rPr>
                      <m:t>𝐿𝑆𝐷</m:t>
                    </m:r>
                    <m:r>
                      <a:rPr lang="es-MX" sz="1400" b="0" i="1">
                        <a:latin typeface="Cambria Math" panose="02040503050406030204" pitchFamily="18" charset="0"/>
                      </a:rPr>
                      <m:t>=</m:t>
                    </m:r>
                    <m:sSub>
                      <m:sSubPr>
                        <m:ctrlPr>
                          <a:rPr lang="es-MX" sz="1400" b="0" i="1">
                            <a:latin typeface="Cambria Math" panose="02040503050406030204" pitchFamily="18" charset="0"/>
                          </a:rPr>
                        </m:ctrlPr>
                      </m:sSubPr>
                      <m:e>
                        <m:r>
                          <a:rPr lang="es-MX" sz="1400" b="0" i="1">
                            <a:latin typeface="Cambria Math" panose="02040503050406030204" pitchFamily="18" charset="0"/>
                          </a:rPr>
                          <m:t>𝑡</m:t>
                        </m:r>
                      </m:e>
                      <m:sub>
                        <m:f>
                          <m:fPr>
                            <m:ctrlPr>
                              <a:rPr lang="es-MX" sz="1400" b="0" i="1">
                                <a:latin typeface="Cambria Math" panose="02040503050406030204" pitchFamily="18" charset="0"/>
                                <a:ea typeface="Cambria Math" panose="02040503050406030204" pitchFamily="18" charset="0"/>
                              </a:rPr>
                            </m:ctrlPr>
                          </m:fPr>
                          <m:num>
                            <m:r>
                              <a:rPr lang="es-MX" sz="1400" b="0" i="1">
                                <a:latin typeface="Cambria Math" panose="02040503050406030204" pitchFamily="18" charset="0"/>
                                <a:ea typeface="Cambria Math" panose="02040503050406030204" pitchFamily="18" charset="0"/>
                              </a:rPr>
                              <m:t>𝛼</m:t>
                            </m:r>
                          </m:num>
                          <m:den>
                            <m:r>
                              <a:rPr lang="es-MX" sz="1400" b="0" i="1">
                                <a:latin typeface="Cambria Math" panose="02040503050406030204" pitchFamily="18" charset="0"/>
                                <a:ea typeface="Cambria Math" panose="02040503050406030204" pitchFamily="18" charset="0"/>
                              </a:rPr>
                              <m:t>2</m:t>
                            </m:r>
                          </m:den>
                        </m:f>
                        <m:r>
                          <a:rPr lang="es-MX" sz="1400" b="0" i="1">
                            <a:latin typeface="Cambria Math" panose="02040503050406030204" pitchFamily="18" charset="0"/>
                            <a:ea typeface="Cambria Math" panose="02040503050406030204" pitchFamily="18" charset="0"/>
                          </a:rPr>
                          <m:t>,(</m:t>
                        </m:r>
                        <m:r>
                          <a:rPr lang="es-MX" sz="1400" b="0" i="1">
                            <a:latin typeface="Cambria Math" panose="02040503050406030204" pitchFamily="18" charset="0"/>
                            <a:ea typeface="Cambria Math" panose="02040503050406030204" pitchFamily="18" charset="0"/>
                          </a:rPr>
                          <m:t>𝑘</m:t>
                        </m:r>
                        <m:r>
                          <a:rPr lang="es-MX" sz="1400" b="0" i="1">
                            <a:latin typeface="Cambria Math" panose="02040503050406030204" pitchFamily="18" charset="0"/>
                            <a:ea typeface="Cambria Math" panose="02040503050406030204" pitchFamily="18" charset="0"/>
                          </a:rPr>
                          <m:t>−1)(</m:t>
                        </m:r>
                        <m:r>
                          <a:rPr lang="es-MX" sz="1400" b="0" i="1">
                            <a:latin typeface="Cambria Math" panose="02040503050406030204" pitchFamily="18" charset="0"/>
                            <a:ea typeface="Cambria Math" panose="02040503050406030204" pitchFamily="18" charset="0"/>
                          </a:rPr>
                          <m:t>𝑏</m:t>
                        </m:r>
                        <m:r>
                          <a:rPr lang="es-MX" sz="1400" b="0" i="1">
                            <a:latin typeface="Cambria Math" panose="02040503050406030204" pitchFamily="18" charset="0"/>
                            <a:ea typeface="Cambria Math" panose="02040503050406030204" pitchFamily="18" charset="0"/>
                          </a:rPr>
                          <m:t>−1)</m:t>
                        </m:r>
                      </m:sub>
                    </m:sSub>
                    <m:rad>
                      <m:radPr>
                        <m:degHide m:val="on"/>
                        <m:ctrlPr>
                          <a:rPr lang="es-MX" sz="1400" b="0" i="1">
                            <a:latin typeface="Cambria Math" panose="02040503050406030204" pitchFamily="18" charset="0"/>
                          </a:rPr>
                        </m:ctrlPr>
                      </m:radPr>
                      <m:deg/>
                      <m:e>
                        <m:f>
                          <m:fPr>
                            <m:ctrlPr>
                              <a:rPr lang="es-MX" sz="1400" b="0" i="1">
                                <a:latin typeface="Cambria Math" panose="02040503050406030204" pitchFamily="18" charset="0"/>
                              </a:rPr>
                            </m:ctrlPr>
                          </m:fPr>
                          <m:num>
                            <m:r>
                              <a:rPr lang="es-MX" sz="1400" b="0" i="1">
                                <a:latin typeface="Cambria Math" panose="02040503050406030204" pitchFamily="18" charset="0"/>
                              </a:rPr>
                              <m:t>2</m:t>
                            </m:r>
                            <m:r>
                              <a:rPr lang="es-MX" sz="1400" b="0" i="1">
                                <a:latin typeface="Cambria Math" panose="02040503050406030204" pitchFamily="18" charset="0"/>
                              </a:rPr>
                              <m:t>𝐶𝑀𝐸</m:t>
                            </m:r>
                          </m:num>
                          <m:den>
                            <m:r>
                              <a:rPr lang="es-MX" sz="1400" b="0" i="1">
                                <a:latin typeface="Cambria Math" panose="02040503050406030204" pitchFamily="18" charset="0"/>
                              </a:rPr>
                              <m:t>𝑏</m:t>
                            </m:r>
                          </m:den>
                        </m:f>
                      </m:e>
                    </m:rad>
                  </m:oMath>
                </m:oMathPara>
              </a14:m>
              <a:endParaRPr lang="es-MX" sz="1400"/>
            </a:p>
          </xdr:txBody>
        </xdr:sp>
      </mc:Choice>
      <mc:Fallback xmlns="">
        <xdr:sp macro="" textlink="">
          <xdr:nvSpPr>
            <xdr:cNvPr id="3" name="CuadroTexto 2"/>
            <xdr:cNvSpPr txBox="1"/>
          </xdr:nvSpPr>
          <xdr:spPr>
            <a:xfrm>
              <a:off x="209550" y="4824412"/>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𝐿𝑆𝐷=𝑡_(</a:t>
              </a:r>
              <a:r>
                <a:rPr lang="es-MX" sz="1400" b="0" i="0">
                  <a:latin typeface="Cambria Math" panose="02040503050406030204" pitchFamily="18" charset="0"/>
                  <a:ea typeface="Cambria Math" panose="02040503050406030204" pitchFamily="18" charset="0"/>
                </a:rPr>
                <a:t>𝛼/2,(𝑘−1)(𝑏−1)) </a:t>
              </a:r>
              <a:r>
                <a:rPr lang="es-MX" sz="1400" b="0" i="0">
                  <a:latin typeface="Cambria Math" panose="02040503050406030204" pitchFamily="18" charset="0"/>
                </a:rPr>
                <a:t>√(2𝐶𝑀𝐸/𝑏)</a:t>
              </a:r>
              <a:endParaRPr lang="es-MX" sz="1400"/>
            </a:p>
          </xdr:txBody>
        </xdr:sp>
      </mc:Fallback>
    </mc:AlternateContent>
    <xdr:clientData/>
  </xdr:oneCellAnchor>
  <xdr:oneCellAnchor>
    <xdr:from>
      <xdr:col>0</xdr:col>
      <xdr:colOff>390525</xdr:colOff>
      <xdr:row>31</xdr:row>
      <xdr:rowOff>180975</xdr:rowOff>
    </xdr:from>
    <xdr:ext cx="2095500" cy="636521"/>
    <mc:AlternateContent xmlns:mc="http://schemas.openxmlformats.org/markup-compatibility/2006" xmlns:a14="http://schemas.microsoft.com/office/drawing/2010/main">
      <mc:Choice Requires="a14">
        <xdr:sp macro="" textlink="">
          <xdr:nvSpPr>
            <xdr:cNvPr id="4" name="CuadroTexto 3"/>
            <xdr:cNvSpPr txBox="1"/>
          </xdr:nvSpPr>
          <xdr:spPr>
            <a:xfrm>
              <a:off x="390525" y="6105525"/>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400" b="0" i="1">
                        <a:latin typeface="Cambria Math" panose="02040503050406030204" pitchFamily="18" charset="0"/>
                      </a:rPr>
                      <m:t>𝐿𝑆𝐷</m:t>
                    </m:r>
                    <m:r>
                      <a:rPr lang="es-MX" sz="1400" b="0" i="1">
                        <a:latin typeface="Cambria Math" panose="02040503050406030204" pitchFamily="18" charset="0"/>
                      </a:rPr>
                      <m:t>=</m:t>
                    </m:r>
                    <m:sSub>
                      <m:sSubPr>
                        <m:ctrlPr>
                          <a:rPr lang="es-MX" sz="1400" b="0" i="1">
                            <a:latin typeface="Cambria Math" panose="02040503050406030204" pitchFamily="18" charset="0"/>
                          </a:rPr>
                        </m:ctrlPr>
                      </m:sSubPr>
                      <m:e>
                        <m:r>
                          <a:rPr lang="es-MX" sz="1400" b="0" i="1">
                            <a:latin typeface="Cambria Math" panose="02040503050406030204" pitchFamily="18" charset="0"/>
                          </a:rPr>
                          <m:t>𝑡</m:t>
                        </m:r>
                      </m:e>
                      <m:sub>
                        <m:f>
                          <m:fPr>
                            <m:ctrlPr>
                              <a:rPr lang="es-MX" sz="1400" b="0" i="1">
                                <a:latin typeface="Cambria Math" panose="02040503050406030204" pitchFamily="18" charset="0"/>
                                <a:ea typeface="Cambria Math" panose="02040503050406030204" pitchFamily="18" charset="0"/>
                              </a:rPr>
                            </m:ctrlPr>
                          </m:fPr>
                          <m:num>
                            <m:r>
                              <a:rPr lang="es-MX" sz="1400" b="0" i="1">
                                <a:latin typeface="Cambria Math" panose="02040503050406030204" pitchFamily="18" charset="0"/>
                                <a:ea typeface="Cambria Math" panose="02040503050406030204" pitchFamily="18" charset="0"/>
                              </a:rPr>
                              <m:t>𝛼</m:t>
                            </m:r>
                          </m:num>
                          <m:den>
                            <m:r>
                              <a:rPr lang="es-MX" sz="1400" b="0" i="1">
                                <a:latin typeface="Cambria Math" panose="02040503050406030204" pitchFamily="18" charset="0"/>
                                <a:ea typeface="Cambria Math" panose="02040503050406030204" pitchFamily="18" charset="0"/>
                              </a:rPr>
                              <m:t>2</m:t>
                            </m:r>
                          </m:den>
                        </m:f>
                        <m:r>
                          <a:rPr lang="es-MX" sz="1400" b="0" i="1">
                            <a:latin typeface="Cambria Math" panose="02040503050406030204" pitchFamily="18" charset="0"/>
                            <a:ea typeface="Cambria Math" panose="02040503050406030204" pitchFamily="18" charset="0"/>
                          </a:rPr>
                          <m:t>,(</m:t>
                        </m:r>
                        <m:r>
                          <a:rPr lang="es-MX" sz="1400" b="0" i="1">
                            <a:latin typeface="Cambria Math" panose="02040503050406030204" pitchFamily="18" charset="0"/>
                            <a:ea typeface="Cambria Math" panose="02040503050406030204" pitchFamily="18" charset="0"/>
                          </a:rPr>
                          <m:t>𝑘</m:t>
                        </m:r>
                        <m:r>
                          <a:rPr lang="es-MX" sz="1400" b="0" i="1">
                            <a:latin typeface="Cambria Math" panose="02040503050406030204" pitchFamily="18" charset="0"/>
                            <a:ea typeface="Cambria Math" panose="02040503050406030204" pitchFamily="18" charset="0"/>
                          </a:rPr>
                          <m:t>−1)(</m:t>
                        </m:r>
                        <m:r>
                          <a:rPr lang="es-MX" sz="1400" b="0" i="1">
                            <a:latin typeface="Cambria Math" panose="02040503050406030204" pitchFamily="18" charset="0"/>
                            <a:ea typeface="Cambria Math" panose="02040503050406030204" pitchFamily="18" charset="0"/>
                          </a:rPr>
                          <m:t>𝑏</m:t>
                        </m:r>
                        <m:r>
                          <a:rPr lang="es-MX" sz="1400" b="0" i="1">
                            <a:latin typeface="Cambria Math" panose="02040503050406030204" pitchFamily="18" charset="0"/>
                            <a:ea typeface="Cambria Math" panose="02040503050406030204" pitchFamily="18" charset="0"/>
                          </a:rPr>
                          <m:t>−1)</m:t>
                        </m:r>
                      </m:sub>
                    </m:sSub>
                    <m:rad>
                      <m:radPr>
                        <m:degHide m:val="on"/>
                        <m:ctrlPr>
                          <a:rPr lang="es-MX" sz="1400" b="0" i="1">
                            <a:latin typeface="Cambria Math" panose="02040503050406030204" pitchFamily="18" charset="0"/>
                          </a:rPr>
                        </m:ctrlPr>
                      </m:radPr>
                      <m:deg/>
                      <m:e>
                        <m:f>
                          <m:fPr>
                            <m:ctrlPr>
                              <a:rPr lang="es-MX" sz="1400" b="0" i="1">
                                <a:latin typeface="Cambria Math" panose="02040503050406030204" pitchFamily="18" charset="0"/>
                              </a:rPr>
                            </m:ctrlPr>
                          </m:fPr>
                          <m:num>
                            <m:r>
                              <a:rPr lang="es-MX" sz="1400" b="0" i="1">
                                <a:latin typeface="Cambria Math" panose="02040503050406030204" pitchFamily="18" charset="0"/>
                              </a:rPr>
                              <m:t>2</m:t>
                            </m:r>
                            <m:r>
                              <a:rPr lang="es-MX" sz="1400" b="0" i="1">
                                <a:latin typeface="Cambria Math" panose="02040503050406030204" pitchFamily="18" charset="0"/>
                              </a:rPr>
                              <m:t>𝐶𝑀𝐸</m:t>
                            </m:r>
                          </m:num>
                          <m:den>
                            <m:r>
                              <a:rPr lang="es-MX" sz="1400" b="0" i="1">
                                <a:latin typeface="Cambria Math" panose="02040503050406030204" pitchFamily="18" charset="0"/>
                              </a:rPr>
                              <m:t>𝑘</m:t>
                            </m:r>
                          </m:den>
                        </m:f>
                      </m:e>
                    </m:rad>
                  </m:oMath>
                </m:oMathPara>
              </a14:m>
              <a:endParaRPr lang="es-MX" sz="1400"/>
            </a:p>
          </xdr:txBody>
        </xdr:sp>
      </mc:Choice>
      <mc:Fallback xmlns="">
        <xdr:sp macro="" textlink="">
          <xdr:nvSpPr>
            <xdr:cNvPr id="4" name="CuadroTexto 3"/>
            <xdr:cNvSpPr txBox="1"/>
          </xdr:nvSpPr>
          <xdr:spPr>
            <a:xfrm>
              <a:off x="390525" y="6105525"/>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𝐿𝑆𝐷=𝑡_(</a:t>
              </a:r>
              <a:r>
                <a:rPr lang="es-MX" sz="1400" b="0" i="0">
                  <a:latin typeface="Cambria Math" panose="02040503050406030204" pitchFamily="18" charset="0"/>
                  <a:ea typeface="Cambria Math" panose="02040503050406030204" pitchFamily="18" charset="0"/>
                </a:rPr>
                <a:t>𝛼/2,(𝑘−1)(𝑏−1)) </a:t>
              </a:r>
              <a:r>
                <a:rPr lang="es-MX" sz="1400" b="0" i="0">
                  <a:latin typeface="Cambria Math" panose="02040503050406030204" pitchFamily="18" charset="0"/>
                </a:rPr>
                <a:t>√(2𝐶𝑀𝐸/𝑘)</a:t>
              </a:r>
              <a:endParaRPr lang="es-MX" sz="14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323850</xdr:colOff>
      <xdr:row>47</xdr:row>
      <xdr:rowOff>9525</xdr:rowOff>
    </xdr:from>
    <xdr:ext cx="2095500" cy="636521"/>
    <mc:AlternateContent xmlns:mc="http://schemas.openxmlformats.org/markup-compatibility/2006" xmlns:a14="http://schemas.microsoft.com/office/drawing/2010/main">
      <mc:Choice Requires="a14">
        <xdr:sp macro="" textlink="">
          <xdr:nvSpPr>
            <xdr:cNvPr id="2" name="CuadroTexto 1"/>
            <xdr:cNvSpPr txBox="1"/>
          </xdr:nvSpPr>
          <xdr:spPr>
            <a:xfrm>
              <a:off x="323850" y="9001125"/>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400" b="0" i="1">
                        <a:latin typeface="Cambria Math" panose="02040503050406030204" pitchFamily="18" charset="0"/>
                      </a:rPr>
                      <m:t>𝐿𝑆𝐷</m:t>
                    </m:r>
                    <m:r>
                      <a:rPr lang="es-MX" sz="1400" b="0" i="1">
                        <a:latin typeface="Cambria Math" panose="02040503050406030204" pitchFamily="18" charset="0"/>
                      </a:rPr>
                      <m:t>=</m:t>
                    </m:r>
                    <m:sSub>
                      <m:sSubPr>
                        <m:ctrlPr>
                          <a:rPr lang="es-MX" sz="1400" b="0" i="1">
                            <a:latin typeface="Cambria Math" panose="02040503050406030204" pitchFamily="18" charset="0"/>
                          </a:rPr>
                        </m:ctrlPr>
                      </m:sSubPr>
                      <m:e>
                        <m:r>
                          <a:rPr lang="es-MX" sz="1400" b="0" i="1">
                            <a:latin typeface="Cambria Math" panose="02040503050406030204" pitchFamily="18" charset="0"/>
                          </a:rPr>
                          <m:t>𝑡</m:t>
                        </m:r>
                      </m:e>
                      <m:sub>
                        <m:f>
                          <m:fPr>
                            <m:ctrlPr>
                              <a:rPr lang="es-MX" sz="1400" b="0" i="1">
                                <a:latin typeface="Cambria Math" panose="02040503050406030204" pitchFamily="18" charset="0"/>
                                <a:ea typeface="Cambria Math" panose="02040503050406030204" pitchFamily="18" charset="0"/>
                              </a:rPr>
                            </m:ctrlPr>
                          </m:fPr>
                          <m:num>
                            <m:r>
                              <a:rPr lang="es-MX" sz="1400" b="0" i="1">
                                <a:latin typeface="Cambria Math" panose="02040503050406030204" pitchFamily="18" charset="0"/>
                                <a:ea typeface="Cambria Math" panose="02040503050406030204" pitchFamily="18" charset="0"/>
                              </a:rPr>
                              <m:t>𝛼</m:t>
                            </m:r>
                          </m:num>
                          <m:den>
                            <m:r>
                              <a:rPr lang="es-MX" sz="1400" b="0" i="1">
                                <a:latin typeface="Cambria Math" panose="02040503050406030204" pitchFamily="18" charset="0"/>
                                <a:ea typeface="Cambria Math" panose="02040503050406030204" pitchFamily="18" charset="0"/>
                              </a:rPr>
                              <m:t>2</m:t>
                            </m:r>
                          </m:den>
                        </m:f>
                        <m:r>
                          <a:rPr lang="es-MX" sz="1400" b="0" i="1">
                            <a:latin typeface="Cambria Math" panose="02040503050406030204" pitchFamily="18" charset="0"/>
                            <a:ea typeface="Cambria Math" panose="02040503050406030204" pitchFamily="18" charset="0"/>
                          </a:rPr>
                          <m:t>,(</m:t>
                        </m:r>
                        <m:r>
                          <a:rPr lang="es-MX" sz="1400" b="0" i="1">
                            <a:latin typeface="Cambria Math" panose="02040503050406030204" pitchFamily="18" charset="0"/>
                            <a:ea typeface="Cambria Math" panose="02040503050406030204" pitchFamily="18" charset="0"/>
                          </a:rPr>
                          <m:t>𝑘</m:t>
                        </m:r>
                        <m:r>
                          <a:rPr lang="es-MX" sz="1400" b="0" i="1">
                            <a:latin typeface="Cambria Math" panose="02040503050406030204" pitchFamily="18" charset="0"/>
                            <a:ea typeface="Cambria Math" panose="02040503050406030204" pitchFamily="18" charset="0"/>
                          </a:rPr>
                          <m:t>−2)(</m:t>
                        </m:r>
                        <m:r>
                          <a:rPr lang="es-MX" sz="1400" b="0" i="1">
                            <a:latin typeface="Cambria Math" panose="02040503050406030204" pitchFamily="18" charset="0"/>
                            <a:ea typeface="Cambria Math" panose="02040503050406030204" pitchFamily="18" charset="0"/>
                          </a:rPr>
                          <m:t>𝑘</m:t>
                        </m:r>
                        <m:r>
                          <a:rPr lang="es-MX" sz="1400" b="0" i="1">
                            <a:latin typeface="Cambria Math" panose="02040503050406030204" pitchFamily="18" charset="0"/>
                            <a:ea typeface="Cambria Math" panose="02040503050406030204" pitchFamily="18" charset="0"/>
                          </a:rPr>
                          <m:t>−1)</m:t>
                        </m:r>
                      </m:sub>
                    </m:sSub>
                    <m:rad>
                      <m:radPr>
                        <m:degHide m:val="on"/>
                        <m:ctrlPr>
                          <a:rPr lang="es-MX" sz="1400" b="0" i="1">
                            <a:latin typeface="Cambria Math" panose="02040503050406030204" pitchFamily="18" charset="0"/>
                          </a:rPr>
                        </m:ctrlPr>
                      </m:radPr>
                      <m:deg/>
                      <m:e>
                        <m:f>
                          <m:fPr>
                            <m:ctrlPr>
                              <a:rPr lang="es-MX" sz="1400" b="0" i="1">
                                <a:latin typeface="Cambria Math" panose="02040503050406030204" pitchFamily="18" charset="0"/>
                              </a:rPr>
                            </m:ctrlPr>
                          </m:fPr>
                          <m:num>
                            <m:r>
                              <a:rPr lang="es-MX" sz="1400" b="0" i="1">
                                <a:latin typeface="Cambria Math" panose="02040503050406030204" pitchFamily="18" charset="0"/>
                              </a:rPr>
                              <m:t>2</m:t>
                            </m:r>
                            <m:r>
                              <a:rPr lang="es-MX" sz="1400" b="0" i="1">
                                <a:latin typeface="Cambria Math" panose="02040503050406030204" pitchFamily="18" charset="0"/>
                              </a:rPr>
                              <m:t>𝐶𝑀𝐸</m:t>
                            </m:r>
                          </m:num>
                          <m:den>
                            <m:r>
                              <a:rPr lang="es-MX" sz="1400" b="0" i="1">
                                <a:latin typeface="Cambria Math" panose="02040503050406030204" pitchFamily="18" charset="0"/>
                              </a:rPr>
                              <m:t>𝑘</m:t>
                            </m:r>
                          </m:den>
                        </m:f>
                      </m:e>
                    </m:rad>
                  </m:oMath>
                </m:oMathPara>
              </a14:m>
              <a:endParaRPr lang="es-MX" sz="1400"/>
            </a:p>
          </xdr:txBody>
        </xdr:sp>
      </mc:Choice>
      <mc:Fallback xmlns="">
        <xdr:sp macro="" textlink="">
          <xdr:nvSpPr>
            <xdr:cNvPr id="2" name="CuadroTexto 1"/>
            <xdr:cNvSpPr txBox="1"/>
          </xdr:nvSpPr>
          <xdr:spPr>
            <a:xfrm>
              <a:off x="323850" y="9001125"/>
              <a:ext cx="209550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𝐿𝑆𝐷=𝑡_(</a:t>
              </a:r>
              <a:r>
                <a:rPr lang="es-MX" sz="1400" b="0" i="0">
                  <a:latin typeface="Cambria Math" panose="02040503050406030204" pitchFamily="18" charset="0"/>
                  <a:ea typeface="Cambria Math" panose="02040503050406030204" pitchFamily="18" charset="0"/>
                </a:rPr>
                <a:t>𝛼/2,(𝑘−2)(𝑘−1)) </a:t>
              </a:r>
              <a:r>
                <a:rPr lang="es-MX" sz="1400" b="0" i="0">
                  <a:latin typeface="Cambria Math" panose="02040503050406030204" pitchFamily="18" charset="0"/>
                </a:rPr>
                <a:t>√(2𝐶𝑀𝐸/𝑘)</a:t>
              </a:r>
              <a:endParaRPr lang="es-MX" sz="14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UEBAS%20ESTADISTICAS%20NOT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 Prueb Normalid"/>
      <sheetName val="Diferencia de medias"/>
      <sheetName val="ANOVA"/>
      <sheetName val="Ej ANOVA unilateral"/>
      <sheetName val="Análisis de regresión y correl"/>
    </sheetNames>
    <sheetDataSet>
      <sheetData sheetId="0"/>
      <sheetData sheetId="1"/>
      <sheetData sheetId="2"/>
      <sheetData sheetId="3">
        <row r="10">
          <cell r="B10" t="str">
            <v>A</v>
          </cell>
          <cell r="C10" t="str">
            <v>B</v>
          </cell>
          <cell r="D10" t="str">
            <v>C</v>
          </cell>
          <cell r="E10" t="str">
            <v>D</v>
          </cell>
        </row>
        <row r="11">
          <cell r="B11">
            <v>7.25</v>
          </cell>
          <cell r="C11">
            <v>8.5</v>
          </cell>
          <cell r="D11">
            <v>12.75</v>
          </cell>
          <cell r="E11">
            <v>10.5</v>
          </cell>
        </row>
        <row r="12">
          <cell r="B12">
            <v>0.47871355387816905</v>
          </cell>
          <cell r="C12">
            <v>0.6454972243679028</v>
          </cell>
          <cell r="D12">
            <v>1.181453906563152</v>
          </cell>
          <cell r="E12">
            <v>0.6454972243679028</v>
          </cell>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
  <sheetViews>
    <sheetView zoomScale="80" zoomScaleNormal="80" workbookViewId="0">
      <selection activeCell="O10" sqref="O10"/>
    </sheetView>
  </sheetViews>
  <sheetFormatPr baseColWidth="10" defaultRowHeight="15" x14ac:dyDescent="0.25"/>
  <cols>
    <col min="5" max="5" width="11.25" customWidth="1"/>
    <col min="18" max="18" width="13.625" customWidth="1"/>
  </cols>
  <sheetData>
    <row r="1" spans="1:28" x14ac:dyDescent="0.25">
      <c r="B1" t="s">
        <v>0</v>
      </c>
      <c r="R1" s="32" t="s">
        <v>98</v>
      </c>
    </row>
    <row r="2" spans="1:28" ht="15.75" thickBot="1" x14ac:dyDescent="0.3">
      <c r="B2" s="1" t="s">
        <v>1</v>
      </c>
      <c r="C2" s="1" t="s">
        <v>2</v>
      </c>
      <c r="D2" s="1" t="s">
        <v>3</v>
      </c>
      <c r="E2" s="1" t="s">
        <v>4</v>
      </c>
      <c r="I2" s="5" t="s">
        <v>136</v>
      </c>
      <c r="J2" s="5"/>
      <c r="K2" s="5" t="s">
        <v>137</v>
      </c>
      <c r="R2" s="31" t="s">
        <v>99</v>
      </c>
    </row>
    <row r="3" spans="1:28" x14ac:dyDescent="0.25">
      <c r="B3">
        <v>6</v>
      </c>
      <c r="C3">
        <v>7</v>
      </c>
      <c r="D3">
        <v>11</v>
      </c>
      <c r="E3">
        <v>10</v>
      </c>
      <c r="I3" s="42" t="s">
        <v>5</v>
      </c>
      <c r="J3" s="43" t="s">
        <v>6</v>
      </c>
      <c r="K3" s="7">
        <f>F10</f>
        <v>1620</v>
      </c>
      <c r="L3" s="43" t="s">
        <v>7</v>
      </c>
      <c r="M3" s="7">
        <f>((F$7)^2)/16</f>
        <v>1521</v>
      </c>
      <c r="N3" s="43" t="s">
        <v>6</v>
      </c>
      <c r="O3" s="8">
        <f>K3-M3</f>
        <v>99</v>
      </c>
      <c r="R3" s="31" t="s">
        <v>100</v>
      </c>
    </row>
    <row r="4" spans="1:28" x14ac:dyDescent="0.25">
      <c r="B4">
        <v>8</v>
      </c>
      <c r="C4">
        <v>9</v>
      </c>
      <c r="D4">
        <v>16</v>
      </c>
      <c r="E4">
        <v>12</v>
      </c>
      <c r="I4" s="9" t="s">
        <v>8</v>
      </c>
      <c r="J4" s="44" t="s">
        <v>6</v>
      </c>
      <c r="K4" s="10">
        <f>F9/4</f>
        <v>1590.5</v>
      </c>
      <c r="L4" s="44" t="s">
        <v>7</v>
      </c>
      <c r="M4" s="10">
        <f>((F$7)^2)/16</f>
        <v>1521</v>
      </c>
      <c r="N4" s="44" t="s">
        <v>6</v>
      </c>
      <c r="O4" s="11">
        <f>K4-M4</f>
        <v>69.5</v>
      </c>
      <c r="R4" s="31" t="s">
        <v>101</v>
      </c>
    </row>
    <row r="5" spans="1:28" ht="15.75" thickBot="1" x14ac:dyDescent="0.3">
      <c r="B5">
        <v>7</v>
      </c>
      <c r="C5">
        <v>10</v>
      </c>
      <c r="D5">
        <v>11</v>
      </c>
      <c r="E5">
        <v>11</v>
      </c>
      <c r="I5" s="20" t="s">
        <v>9</v>
      </c>
      <c r="J5" s="45" t="s">
        <v>6</v>
      </c>
      <c r="K5" s="21">
        <f>O3</f>
        <v>99</v>
      </c>
      <c r="L5" s="45" t="s">
        <v>7</v>
      </c>
      <c r="M5" s="21">
        <f>O4</f>
        <v>69.5</v>
      </c>
      <c r="N5" s="45" t="s">
        <v>6</v>
      </c>
      <c r="O5" s="22">
        <f>K5-M5</f>
        <v>29.5</v>
      </c>
      <c r="R5" s="31" t="s">
        <v>102</v>
      </c>
    </row>
    <row r="6" spans="1:28" x14ac:dyDescent="0.25">
      <c r="B6">
        <v>8</v>
      </c>
      <c r="C6">
        <v>8</v>
      </c>
      <c r="D6">
        <v>13</v>
      </c>
      <c r="E6">
        <v>9</v>
      </c>
      <c r="R6" s="31"/>
    </row>
    <row r="7" spans="1:28" x14ac:dyDescent="0.25">
      <c r="A7" t="s">
        <v>10</v>
      </c>
      <c r="B7" s="2">
        <f>SUM(B3:B6)</f>
        <v>29</v>
      </c>
      <c r="C7" s="2">
        <f t="shared" ref="C7:E7" si="0">SUM(C3:C6)</f>
        <v>34</v>
      </c>
      <c r="D7" s="2">
        <f t="shared" si="0"/>
        <v>51</v>
      </c>
      <c r="E7" s="2">
        <f t="shared" si="0"/>
        <v>42</v>
      </c>
      <c r="F7" s="2">
        <f>SUM(B7:E7)</f>
        <v>156</v>
      </c>
      <c r="G7" t="s">
        <v>11</v>
      </c>
      <c r="R7" s="32" t="s">
        <v>103</v>
      </c>
    </row>
    <row r="8" spans="1:28" x14ac:dyDescent="0.25">
      <c r="A8" t="s">
        <v>12</v>
      </c>
      <c r="B8" s="2">
        <f>AVERAGE(B3:B6)</f>
        <v>7.25</v>
      </c>
      <c r="C8" s="2">
        <f t="shared" ref="C8:E8" si="1">AVERAGE(C3:C6)</f>
        <v>8.5</v>
      </c>
      <c r="D8" s="2">
        <f t="shared" si="1"/>
        <v>12.75</v>
      </c>
      <c r="E8" s="2">
        <f t="shared" si="1"/>
        <v>10.5</v>
      </c>
      <c r="F8" s="2">
        <f>AVERAGE(B3:E6)</f>
        <v>9.75</v>
      </c>
      <c r="G8" t="s">
        <v>13</v>
      </c>
      <c r="J8" s="3" t="s">
        <v>14</v>
      </c>
      <c r="K8" s="4" t="s">
        <v>15</v>
      </c>
      <c r="L8" s="3" t="s">
        <v>16</v>
      </c>
      <c r="M8" s="4" t="s">
        <v>17</v>
      </c>
      <c r="N8" s="3" t="s">
        <v>18</v>
      </c>
      <c r="O8" s="4" t="s">
        <v>19</v>
      </c>
      <c r="R8" s="32" t="s">
        <v>113</v>
      </c>
    </row>
    <row r="9" spans="1:28" x14ac:dyDescent="0.25">
      <c r="A9" t="s">
        <v>20</v>
      </c>
      <c r="B9" s="2">
        <f>B7^2</f>
        <v>841</v>
      </c>
      <c r="C9" s="2">
        <f t="shared" ref="C9:E9" si="2">C7^2</f>
        <v>1156</v>
      </c>
      <c r="D9" s="2">
        <f t="shared" si="2"/>
        <v>2601</v>
      </c>
      <c r="E9" s="2">
        <f t="shared" si="2"/>
        <v>1764</v>
      </c>
      <c r="F9" s="2">
        <f>SUM(B9:E9)</f>
        <v>6362</v>
      </c>
      <c r="G9" t="s">
        <v>21</v>
      </c>
      <c r="I9" s="5" t="s">
        <v>22</v>
      </c>
      <c r="J9" s="3" t="s">
        <v>23</v>
      </c>
      <c r="K9" s="2">
        <f>O4</f>
        <v>69.5</v>
      </c>
      <c r="L9" s="2">
        <f>4-1</f>
        <v>3</v>
      </c>
      <c r="M9" s="2">
        <f>K9/L9</f>
        <v>23.166666666666668</v>
      </c>
      <c r="N9" s="2">
        <f>M9/M10</f>
        <v>9.4237288135593218</v>
      </c>
      <c r="O9" s="2">
        <f>_xlfn.F.DIST.RT(N9,L9,L10)</f>
        <v>1.7709456763311047E-3</v>
      </c>
      <c r="P9" t="s">
        <v>24</v>
      </c>
      <c r="R9" s="31" t="s">
        <v>104</v>
      </c>
      <c r="X9" s="5" t="s">
        <v>107</v>
      </c>
    </row>
    <row r="10" spans="1:28" x14ac:dyDescent="0.25">
      <c r="B10" s="1" t="s">
        <v>1</v>
      </c>
      <c r="C10" s="1" t="s">
        <v>2</v>
      </c>
      <c r="D10" s="1" t="s">
        <v>3</v>
      </c>
      <c r="E10" s="1" t="s">
        <v>4</v>
      </c>
      <c r="F10" s="2">
        <f>SUMSQ(B3:E6)</f>
        <v>1620</v>
      </c>
      <c r="G10" t="s">
        <v>25</v>
      </c>
      <c r="I10" s="5" t="s">
        <v>26</v>
      </c>
      <c r="J10" s="3" t="s">
        <v>27</v>
      </c>
      <c r="K10" s="2">
        <f>O5</f>
        <v>29.5</v>
      </c>
      <c r="L10" s="2">
        <f>F11-4</f>
        <v>12</v>
      </c>
      <c r="M10" s="2">
        <f>K10/L10</f>
        <v>2.4583333333333335</v>
      </c>
      <c r="N10" s="2"/>
      <c r="O10" s="2"/>
      <c r="R10" s="33" t="s">
        <v>1</v>
      </c>
      <c r="S10" s="34" t="s">
        <v>2</v>
      </c>
      <c r="T10" s="34" t="s">
        <v>3</v>
      </c>
      <c r="U10" s="34" t="s">
        <v>4</v>
      </c>
    </row>
    <row r="11" spans="1:28" x14ac:dyDescent="0.25">
      <c r="B11">
        <v>7.25</v>
      </c>
      <c r="C11">
        <v>8.5</v>
      </c>
      <c r="D11">
        <v>12.75</v>
      </c>
      <c r="E11">
        <v>10.5</v>
      </c>
      <c r="F11" s="2">
        <f>COUNT(B3:E6)</f>
        <v>16</v>
      </c>
      <c r="G11" t="s">
        <v>28</v>
      </c>
      <c r="J11" s="3" t="s">
        <v>10</v>
      </c>
      <c r="K11" s="2">
        <f>O3</f>
        <v>99</v>
      </c>
      <c r="L11" s="2"/>
      <c r="M11" s="2"/>
      <c r="N11" s="2"/>
      <c r="O11" s="2"/>
      <c r="R11" s="31">
        <v>6</v>
      </c>
      <c r="S11" s="10">
        <v>7</v>
      </c>
      <c r="T11" s="10">
        <v>11</v>
      </c>
      <c r="U11" s="10">
        <v>10</v>
      </c>
    </row>
    <row r="12" spans="1:28" x14ac:dyDescent="0.25">
      <c r="A12" t="s">
        <v>29</v>
      </c>
      <c r="B12">
        <f>_xlfn.STDEV.S(B3:B6)/SQRT(4)</f>
        <v>0.47871355387816905</v>
      </c>
      <c r="C12">
        <f t="shared" ref="C12:E12" si="3">_xlfn.STDEV.S(C3:C6)/SQRT(4)</f>
        <v>0.6454972243679028</v>
      </c>
      <c r="D12">
        <f>_xlfn.STDEV.S(D3:D6)/SQRT(4)</f>
        <v>1.181453906563152</v>
      </c>
      <c r="E12">
        <f t="shared" si="3"/>
        <v>0.6454972243679028</v>
      </c>
      <c r="R12" s="31">
        <v>8</v>
      </c>
      <c r="S12" s="10">
        <v>9</v>
      </c>
      <c r="T12" s="10">
        <v>16</v>
      </c>
      <c r="U12" s="10">
        <v>12</v>
      </c>
    </row>
    <row r="13" spans="1:28" x14ac:dyDescent="0.25">
      <c r="R13" s="31">
        <v>7</v>
      </c>
      <c r="S13" s="10">
        <v>10</v>
      </c>
      <c r="T13" s="10">
        <v>11</v>
      </c>
      <c r="U13" s="10">
        <v>11</v>
      </c>
      <c r="X13" s="36" t="s">
        <v>110</v>
      </c>
      <c r="Y13" s="36"/>
      <c r="Z13" s="36"/>
      <c r="AA13" s="36"/>
      <c r="AB13" s="36"/>
    </row>
    <row r="14" spans="1:28" ht="15.75" thickBot="1" x14ac:dyDescent="0.3">
      <c r="A14" s="5" t="s">
        <v>30</v>
      </c>
      <c r="R14" s="31">
        <v>8</v>
      </c>
      <c r="S14" s="10">
        <v>8</v>
      </c>
      <c r="T14" s="10">
        <v>13</v>
      </c>
      <c r="U14" s="10">
        <v>9</v>
      </c>
      <c r="X14" s="36" t="s">
        <v>111</v>
      </c>
      <c r="Y14" s="36"/>
      <c r="Z14" s="36"/>
      <c r="AA14" s="36"/>
      <c r="AB14" s="36"/>
    </row>
    <row r="15" spans="1:28" x14ac:dyDescent="0.25">
      <c r="E15" s="6" t="s">
        <v>31</v>
      </c>
      <c r="F15" s="7"/>
      <c r="G15" s="7"/>
      <c r="H15" s="7"/>
      <c r="I15" s="7"/>
      <c r="J15" s="7"/>
      <c r="K15" s="7"/>
      <c r="L15" s="7"/>
      <c r="M15" s="7"/>
      <c r="N15" s="7"/>
      <c r="O15" s="8"/>
      <c r="R15" s="2">
        <f>SUM(R11:R14)</f>
        <v>29</v>
      </c>
      <c r="S15" s="2">
        <f t="shared" ref="S15:U15" si="4">SUM(S11:S14)</f>
        <v>34</v>
      </c>
      <c r="T15" s="2">
        <f t="shared" si="4"/>
        <v>51</v>
      </c>
      <c r="U15" s="2">
        <f t="shared" si="4"/>
        <v>42</v>
      </c>
      <c r="V15" s="5" t="s">
        <v>10</v>
      </c>
    </row>
    <row r="16" spans="1:28" x14ac:dyDescent="0.25">
      <c r="E16" s="9"/>
      <c r="F16" s="10"/>
      <c r="G16" s="10"/>
      <c r="H16" s="10"/>
      <c r="I16" s="10"/>
      <c r="J16" s="10"/>
      <c r="K16" s="10"/>
      <c r="L16" s="10"/>
      <c r="M16" s="10"/>
      <c r="N16" s="10"/>
      <c r="O16" s="11"/>
      <c r="R16" s="2">
        <f>AVERAGE(R11:R14)</f>
        <v>7.25</v>
      </c>
      <c r="S16" s="2">
        <f t="shared" ref="S16:U16" si="5">AVERAGE(S11:S14)</f>
        <v>8.5</v>
      </c>
      <c r="T16" s="2">
        <f t="shared" si="5"/>
        <v>12.75</v>
      </c>
      <c r="U16" s="2">
        <f t="shared" si="5"/>
        <v>10.5</v>
      </c>
      <c r="V16" s="5" t="s">
        <v>105</v>
      </c>
    </row>
    <row r="17" spans="5:29" x14ac:dyDescent="0.25">
      <c r="E17" s="12"/>
      <c r="F17" s="13" t="s">
        <v>1</v>
      </c>
      <c r="G17" s="13" t="s">
        <v>2</v>
      </c>
      <c r="H17" s="13" t="s">
        <v>3</v>
      </c>
      <c r="I17" s="13" t="s">
        <v>4</v>
      </c>
      <c r="J17" s="10"/>
      <c r="K17" s="10"/>
      <c r="L17" s="10"/>
      <c r="M17" s="10"/>
      <c r="N17" s="10"/>
      <c r="O17" s="11"/>
      <c r="R17" s="35"/>
    </row>
    <row r="18" spans="5:29" x14ac:dyDescent="0.25">
      <c r="E18" s="12" t="s">
        <v>1</v>
      </c>
      <c r="F18" s="14"/>
      <c r="G18" s="13">
        <f>ABS(B11-C11)</f>
        <v>1.25</v>
      </c>
      <c r="H18" s="15">
        <f>ABS(B11-D11)</f>
        <v>5.5</v>
      </c>
      <c r="I18" s="15">
        <f>ABS(B11-E11)</f>
        <v>3.25</v>
      </c>
      <c r="J18" s="10"/>
      <c r="K18" s="10"/>
      <c r="L18" s="10"/>
      <c r="M18" s="10"/>
      <c r="N18" s="10"/>
      <c r="O18" s="11"/>
      <c r="R18" s="31"/>
    </row>
    <row r="19" spans="5:29" x14ac:dyDescent="0.25">
      <c r="E19" s="12" t="s">
        <v>2</v>
      </c>
      <c r="F19" s="13"/>
      <c r="G19" s="14"/>
      <c r="H19" s="15">
        <f>ABS(C11-D11)</f>
        <v>4.25</v>
      </c>
      <c r="I19" s="13">
        <f>ABS(C11-E11)</f>
        <v>2</v>
      </c>
      <c r="J19" s="10"/>
      <c r="K19" s="10"/>
      <c r="L19" s="10"/>
      <c r="M19" s="10"/>
      <c r="N19" s="10"/>
      <c r="O19" s="11"/>
      <c r="R19" s="32" t="s">
        <v>106</v>
      </c>
      <c r="X19" s="2"/>
      <c r="Y19" s="2"/>
      <c r="Z19" s="59" t="s">
        <v>108</v>
      </c>
      <c r="AA19" s="59"/>
      <c r="AB19" s="59"/>
      <c r="AC19" s="59"/>
    </row>
    <row r="20" spans="5:29" x14ac:dyDescent="0.25">
      <c r="E20" s="12" t="s">
        <v>3</v>
      </c>
      <c r="F20" s="13"/>
      <c r="G20" s="13"/>
      <c r="H20" s="14"/>
      <c r="I20" s="13">
        <f>ABS(D11-E11)</f>
        <v>2.25</v>
      </c>
      <c r="J20" s="10"/>
      <c r="K20" s="10"/>
      <c r="L20" s="10"/>
      <c r="M20" s="10"/>
      <c r="N20" s="10"/>
      <c r="O20" s="11"/>
      <c r="R20" s="33" t="s">
        <v>1</v>
      </c>
      <c r="S20" s="1" t="s">
        <v>2</v>
      </c>
      <c r="T20" s="1" t="s">
        <v>3</v>
      </c>
      <c r="U20" s="1" t="s">
        <v>4</v>
      </c>
      <c r="X20" s="59" t="s">
        <v>109</v>
      </c>
      <c r="Y20" s="2">
        <v>7.25</v>
      </c>
      <c r="Z20" s="2">
        <v>-1.25</v>
      </c>
      <c r="AA20" s="2">
        <v>0.75</v>
      </c>
      <c r="AB20" s="2">
        <v>-0.25</v>
      </c>
      <c r="AC20" s="2">
        <v>0.75</v>
      </c>
    </row>
    <row r="21" spans="5:29" x14ac:dyDescent="0.25">
      <c r="E21" s="12" t="s">
        <v>4</v>
      </c>
      <c r="F21" s="13"/>
      <c r="G21" s="13"/>
      <c r="H21" s="13"/>
      <c r="I21" s="14"/>
      <c r="J21" s="10"/>
      <c r="K21" s="10"/>
      <c r="L21" s="10"/>
      <c r="M21" s="10"/>
      <c r="N21" s="10"/>
      <c r="O21" s="11"/>
      <c r="R21" s="2">
        <f t="shared" ref="R21:U24" si="6">R11-R$16</f>
        <v>-1.25</v>
      </c>
      <c r="S21" s="2">
        <f t="shared" si="6"/>
        <v>-1.5</v>
      </c>
      <c r="T21" s="2">
        <f t="shared" si="6"/>
        <v>-1.75</v>
      </c>
      <c r="U21" s="2">
        <f t="shared" si="6"/>
        <v>-0.5</v>
      </c>
      <c r="X21" s="59"/>
      <c r="Y21" s="2">
        <v>8.5</v>
      </c>
      <c r="Z21" s="2">
        <v>-1.5</v>
      </c>
      <c r="AA21" s="2">
        <v>0.5</v>
      </c>
      <c r="AB21" s="2">
        <v>1.5</v>
      </c>
      <c r="AC21" s="2">
        <v>-0.5</v>
      </c>
    </row>
    <row r="22" spans="5:29" x14ac:dyDescent="0.25">
      <c r="E22" s="9"/>
      <c r="F22" s="10"/>
      <c r="G22" s="10"/>
      <c r="H22" s="10"/>
      <c r="I22" s="10"/>
      <c r="J22" s="10"/>
      <c r="K22" s="10"/>
      <c r="L22" s="10"/>
      <c r="M22" s="10"/>
      <c r="N22" s="10"/>
      <c r="O22" s="11"/>
      <c r="R22" s="2">
        <f t="shared" si="6"/>
        <v>0.75</v>
      </c>
      <c r="S22" s="2">
        <f t="shared" si="6"/>
        <v>0.5</v>
      </c>
      <c r="T22" s="2">
        <f t="shared" si="6"/>
        <v>3.25</v>
      </c>
      <c r="U22" s="2">
        <f t="shared" si="6"/>
        <v>1.5</v>
      </c>
      <c r="X22" s="59"/>
      <c r="Y22" s="2">
        <v>12.75</v>
      </c>
      <c r="Z22" s="2">
        <v>-1.75</v>
      </c>
      <c r="AA22" s="2">
        <v>3.25</v>
      </c>
      <c r="AB22" s="2">
        <v>-1.75</v>
      </c>
      <c r="AC22" s="2">
        <v>0.25</v>
      </c>
    </row>
    <row r="23" spans="5:29" x14ac:dyDescent="0.25">
      <c r="E23" s="16" t="s">
        <v>32</v>
      </c>
      <c r="F23" s="17">
        <f>_xlfn.T.INV(1-0.025,12)</f>
        <v>2.178812829667228</v>
      </c>
      <c r="G23" s="10"/>
      <c r="H23" s="10"/>
      <c r="I23" s="10"/>
      <c r="J23" s="10"/>
      <c r="K23" s="10" t="s">
        <v>33</v>
      </c>
      <c r="L23" s="10"/>
      <c r="M23" s="10"/>
      <c r="N23" s="10"/>
      <c r="O23" s="11"/>
      <c r="R23" s="2">
        <f t="shared" si="6"/>
        <v>-0.25</v>
      </c>
      <c r="S23" s="2">
        <f t="shared" si="6"/>
        <v>1.5</v>
      </c>
      <c r="T23" s="2">
        <f t="shared" si="6"/>
        <v>-1.75</v>
      </c>
      <c r="U23" s="2">
        <f t="shared" si="6"/>
        <v>0.5</v>
      </c>
      <c r="X23" s="59"/>
      <c r="Y23" s="2">
        <v>10.5</v>
      </c>
      <c r="Z23" s="2">
        <v>-0.5</v>
      </c>
      <c r="AA23" s="2">
        <v>1.5</v>
      </c>
      <c r="AB23" s="2">
        <v>0.5</v>
      </c>
      <c r="AC23" s="2">
        <v>-1.5</v>
      </c>
    </row>
    <row r="24" spans="5:29" x14ac:dyDescent="0.25">
      <c r="E24" s="18" t="s">
        <v>34</v>
      </c>
      <c r="F24" s="19">
        <f>(F23)*(SQRT(M10*(2/4)))</f>
        <v>2.4156016135419396</v>
      </c>
      <c r="G24" s="10" t="s">
        <v>35</v>
      </c>
      <c r="H24" s="10"/>
      <c r="I24" s="10"/>
      <c r="J24" s="10"/>
      <c r="K24" s="10" t="s">
        <v>36</v>
      </c>
      <c r="L24" s="10"/>
      <c r="M24" s="10"/>
      <c r="N24" s="10"/>
      <c r="O24" s="11"/>
      <c r="R24" s="2">
        <f t="shared" si="6"/>
        <v>0.75</v>
      </c>
      <c r="S24" s="2">
        <f t="shared" si="6"/>
        <v>-0.5</v>
      </c>
      <c r="T24" s="2">
        <f t="shared" si="6"/>
        <v>0.25</v>
      </c>
      <c r="U24" s="2">
        <f t="shared" si="6"/>
        <v>-1.5</v>
      </c>
    </row>
    <row r="25" spans="5:29" x14ac:dyDescent="0.25">
      <c r="E25" s="9"/>
      <c r="F25" s="10"/>
      <c r="G25" s="10"/>
      <c r="H25" s="10"/>
      <c r="I25" s="10"/>
      <c r="J25" s="10"/>
      <c r="K25" s="10" t="s">
        <v>37</v>
      </c>
      <c r="L25" s="10"/>
      <c r="M25" s="10"/>
      <c r="N25" s="10"/>
      <c r="O25" s="11"/>
      <c r="R25" s="31"/>
    </row>
    <row r="26" spans="5:29" x14ac:dyDescent="0.25">
      <c r="E26" s="9"/>
      <c r="F26" s="10"/>
      <c r="G26" s="10"/>
      <c r="H26" s="10"/>
      <c r="I26" s="10"/>
      <c r="J26" s="10"/>
      <c r="K26" s="10"/>
      <c r="L26" s="10"/>
      <c r="M26" s="10"/>
      <c r="N26" s="10"/>
      <c r="O26" s="11"/>
      <c r="R26" s="2">
        <v>7.25</v>
      </c>
      <c r="S26" s="2">
        <v>8.5</v>
      </c>
      <c r="T26" s="2">
        <v>12.75</v>
      </c>
      <c r="U26" s="2">
        <v>10.5</v>
      </c>
      <c r="V26" s="5" t="s">
        <v>105</v>
      </c>
    </row>
    <row r="27" spans="5:29" x14ac:dyDescent="0.25">
      <c r="E27" s="9"/>
      <c r="F27" s="10"/>
      <c r="G27" s="10"/>
      <c r="H27" s="10"/>
      <c r="I27" s="10"/>
      <c r="J27" s="10"/>
      <c r="K27" s="10"/>
      <c r="L27" s="10"/>
      <c r="M27" s="10"/>
      <c r="N27" s="10"/>
      <c r="O27" s="11"/>
      <c r="R27" s="31"/>
    </row>
    <row r="28" spans="5:29" ht="15.75" thickBot="1" x14ac:dyDescent="0.3">
      <c r="E28" s="20"/>
      <c r="F28" s="21"/>
      <c r="G28" s="21"/>
      <c r="H28" s="21"/>
      <c r="I28" s="21"/>
      <c r="J28" s="21"/>
      <c r="K28" s="21"/>
      <c r="L28" s="21"/>
      <c r="M28" s="21"/>
      <c r="N28" s="21"/>
      <c r="O28" s="22"/>
      <c r="R28" s="32" t="s">
        <v>112</v>
      </c>
    </row>
    <row r="29" spans="5:29" ht="15.75" thickBot="1" x14ac:dyDescent="0.3">
      <c r="R29" s="31" t="s">
        <v>115</v>
      </c>
    </row>
    <row r="30" spans="5:29" x14ac:dyDescent="0.25">
      <c r="E30" s="6" t="s">
        <v>38</v>
      </c>
      <c r="F30" s="7"/>
      <c r="G30" s="7"/>
      <c r="H30" s="7"/>
      <c r="I30" s="7"/>
      <c r="J30" s="7"/>
      <c r="K30" s="7"/>
      <c r="L30" s="7"/>
      <c r="M30" s="7"/>
      <c r="N30" s="7"/>
      <c r="O30" s="7"/>
      <c r="P30" s="8"/>
      <c r="R30" s="3" t="s">
        <v>114</v>
      </c>
      <c r="S30" s="3" t="s">
        <v>27</v>
      </c>
    </row>
    <row r="31" spans="5:29" x14ac:dyDescent="0.25">
      <c r="E31" s="23" t="s">
        <v>39</v>
      </c>
      <c r="F31" s="19"/>
      <c r="G31" s="19">
        <v>4.2</v>
      </c>
      <c r="H31" s="19"/>
      <c r="I31" s="10"/>
      <c r="J31" s="10"/>
      <c r="K31" s="10"/>
      <c r="L31" s="10"/>
      <c r="M31" s="10"/>
      <c r="N31" s="10"/>
      <c r="O31" s="10"/>
      <c r="P31" s="11"/>
      <c r="R31" s="2">
        <v>1</v>
      </c>
      <c r="S31" s="2">
        <v>-1.25</v>
      </c>
    </row>
    <row r="32" spans="5:29" x14ac:dyDescent="0.25">
      <c r="E32" s="16" t="s">
        <v>40</v>
      </c>
      <c r="F32" s="17">
        <f>G31*SQRT(M10/4)</f>
        <v>3.2926053513896867</v>
      </c>
      <c r="G32" s="10"/>
      <c r="H32" s="10"/>
      <c r="I32" s="10"/>
      <c r="J32" s="10"/>
      <c r="K32" s="10"/>
      <c r="L32" s="10"/>
      <c r="M32" s="10"/>
      <c r="N32" s="10"/>
      <c r="O32" s="10"/>
      <c r="P32" s="11"/>
      <c r="R32" s="2">
        <v>2</v>
      </c>
      <c r="S32" s="2">
        <v>-1.5</v>
      </c>
      <c r="AA32" t="s">
        <v>116</v>
      </c>
    </row>
    <row r="33" spans="1:27" x14ac:dyDescent="0.25">
      <c r="E33" s="9"/>
      <c r="F33" s="10"/>
      <c r="G33" s="10"/>
      <c r="H33" s="10"/>
      <c r="I33" s="10"/>
      <c r="J33" s="10"/>
      <c r="K33" s="10"/>
      <c r="L33" s="10"/>
      <c r="M33" s="10"/>
      <c r="N33" s="10"/>
      <c r="O33" s="10"/>
      <c r="P33" s="11"/>
      <c r="R33" s="2">
        <v>3</v>
      </c>
      <c r="S33" s="2">
        <v>0.75</v>
      </c>
      <c r="AA33" t="s">
        <v>117</v>
      </c>
    </row>
    <row r="34" spans="1:27" x14ac:dyDescent="0.25">
      <c r="E34" s="9"/>
      <c r="F34" s="10"/>
      <c r="G34" s="10"/>
      <c r="H34" s="10"/>
      <c r="I34" s="10"/>
      <c r="J34" s="10"/>
      <c r="K34" s="10"/>
      <c r="L34" s="10"/>
      <c r="M34" s="10"/>
      <c r="N34" s="10"/>
      <c r="O34" s="10"/>
      <c r="P34" s="11"/>
      <c r="R34" s="2">
        <v>4</v>
      </c>
      <c r="S34" s="2">
        <v>-0.5</v>
      </c>
    </row>
    <row r="35" spans="1:27" x14ac:dyDescent="0.25">
      <c r="E35" s="9"/>
      <c r="F35" s="10"/>
      <c r="G35" s="10"/>
      <c r="H35" s="10"/>
      <c r="I35" s="10" t="s">
        <v>41</v>
      </c>
      <c r="J35" s="10"/>
      <c r="K35" s="10"/>
      <c r="L35" s="10"/>
      <c r="M35" s="10"/>
      <c r="N35" s="10"/>
      <c r="O35" s="10"/>
      <c r="P35" s="11"/>
      <c r="R35" s="2">
        <v>5</v>
      </c>
      <c r="S35" s="2">
        <v>0.5</v>
      </c>
    </row>
    <row r="36" spans="1:27" x14ac:dyDescent="0.25">
      <c r="E36" s="9"/>
      <c r="F36" s="10"/>
      <c r="G36" s="10"/>
      <c r="H36" s="10"/>
      <c r="I36" s="10" t="s">
        <v>42</v>
      </c>
      <c r="J36" s="10"/>
      <c r="K36" s="10"/>
      <c r="L36" s="10"/>
      <c r="M36" s="10"/>
      <c r="N36" s="10"/>
      <c r="O36" s="10"/>
      <c r="P36" s="11"/>
      <c r="R36" s="2">
        <v>6</v>
      </c>
      <c r="S36" s="2">
        <v>0.75</v>
      </c>
    </row>
    <row r="37" spans="1:27" x14ac:dyDescent="0.25">
      <c r="E37" s="9"/>
      <c r="F37" s="10"/>
      <c r="G37" s="10"/>
      <c r="H37" s="10"/>
      <c r="I37" s="10" t="s">
        <v>43</v>
      </c>
      <c r="J37" s="10"/>
      <c r="K37" s="10"/>
      <c r="L37" s="10"/>
      <c r="M37" s="10"/>
      <c r="N37" s="10"/>
      <c r="O37" s="10"/>
      <c r="P37" s="11"/>
      <c r="R37" s="2">
        <v>7</v>
      </c>
      <c r="S37" s="2">
        <v>-1.75</v>
      </c>
    </row>
    <row r="38" spans="1:27" x14ac:dyDescent="0.25">
      <c r="E38" s="9"/>
      <c r="F38" s="10"/>
      <c r="G38" s="10"/>
      <c r="H38" s="10"/>
      <c r="I38" s="10"/>
      <c r="J38" s="10"/>
      <c r="K38" s="10"/>
      <c r="L38" s="10"/>
      <c r="M38" s="10"/>
      <c r="N38" s="10"/>
      <c r="O38" s="10"/>
      <c r="P38" s="11"/>
      <c r="R38" s="2">
        <v>8</v>
      </c>
      <c r="S38" s="2">
        <v>-0.25</v>
      </c>
    </row>
    <row r="39" spans="1:27" x14ac:dyDescent="0.25">
      <c r="E39" s="24"/>
      <c r="F39" s="2" t="s">
        <v>1</v>
      </c>
      <c r="G39" s="2" t="s">
        <v>2</v>
      </c>
      <c r="H39" s="2" t="s">
        <v>3</v>
      </c>
      <c r="I39" s="2" t="s">
        <v>4</v>
      </c>
      <c r="J39" s="10"/>
      <c r="K39" s="10"/>
      <c r="L39" s="10"/>
      <c r="M39" s="10"/>
      <c r="N39" s="10"/>
      <c r="O39" s="10"/>
      <c r="P39" s="11"/>
      <c r="R39" s="2">
        <v>9</v>
      </c>
      <c r="S39" s="2">
        <v>1.5</v>
      </c>
    </row>
    <row r="40" spans="1:27" x14ac:dyDescent="0.25">
      <c r="E40" s="24" t="s">
        <v>1</v>
      </c>
      <c r="F40" s="25"/>
      <c r="G40" s="2">
        <v>1.25</v>
      </c>
      <c r="H40" s="26">
        <v>5.5</v>
      </c>
      <c r="I40" s="2">
        <v>3.25</v>
      </c>
      <c r="J40" s="10"/>
      <c r="K40" s="10" t="s">
        <v>44</v>
      </c>
      <c r="L40" s="10"/>
      <c r="M40" s="10"/>
      <c r="N40" s="10"/>
      <c r="O40" s="10"/>
      <c r="P40" s="11"/>
      <c r="R40" s="2">
        <v>10</v>
      </c>
      <c r="S40" s="2">
        <v>-0.5</v>
      </c>
    </row>
    <row r="41" spans="1:27" x14ac:dyDescent="0.25">
      <c r="E41" s="24" t="s">
        <v>2</v>
      </c>
      <c r="F41" s="2"/>
      <c r="G41" s="25"/>
      <c r="H41" s="26">
        <v>4.25</v>
      </c>
      <c r="I41" s="2">
        <v>2</v>
      </c>
      <c r="J41" s="10"/>
      <c r="K41" s="10"/>
      <c r="L41" s="10"/>
      <c r="M41" s="10"/>
      <c r="N41" s="10"/>
      <c r="O41" s="10"/>
      <c r="P41" s="11"/>
      <c r="R41" s="2">
        <v>11</v>
      </c>
      <c r="S41" s="2">
        <v>0.25</v>
      </c>
    </row>
    <row r="42" spans="1:27" x14ac:dyDescent="0.25">
      <c r="E42" s="24" t="s">
        <v>3</v>
      </c>
      <c r="F42" s="2"/>
      <c r="G42" s="2"/>
      <c r="H42" s="25"/>
      <c r="I42" s="2">
        <v>2.25</v>
      </c>
      <c r="J42" s="10"/>
      <c r="K42" s="10"/>
      <c r="L42" s="10"/>
      <c r="M42" s="10"/>
      <c r="N42" s="10"/>
      <c r="O42" s="10"/>
      <c r="P42" s="11"/>
      <c r="R42" s="2">
        <v>12</v>
      </c>
      <c r="S42" s="2">
        <v>-1.5</v>
      </c>
    </row>
    <row r="43" spans="1:27" x14ac:dyDescent="0.25">
      <c r="E43" s="24" t="s">
        <v>4</v>
      </c>
      <c r="F43" s="2"/>
      <c r="G43" s="2"/>
      <c r="H43" s="2"/>
      <c r="I43" s="25"/>
      <c r="J43" s="10"/>
      <c r="K43" s="10"/>
      <c r="L43" s="10"/>
      <c r="M43" s="10"/>
      <c r="N43" s="10"/>
      <c r="O43" s="10"/>
      <c r="P43" s="11"/>
      <c r="R43" s="2">
        <v>13</v>
      </c>
      <c r="S43" s="2">
        <v>3.25</v>
      </c>
    </row>
    <row r="44" spans="1:27" ht="15.75" thickBot="1" x14ac:dyDescent="0.3">
      <c r="E44" s="20"/>
      <c r="F44" s="21"/>
      <c r="G44" s="21"/>
      <c r="H44" s="21"/>
      <c r="I44" s="21"/>
      <c r="J44" s="21"/>
      <c r="K44" s="21"/>
      <c r="L44" s="21"/>
      <c r="M44" s="21"/>
      <c r="N44" s="21"/>
      <c r="O44" s="21"/>
      <c r="P44" s="22"/>
      <c r="R44" s="2">
        <v>14</v>
      </c>
      <c r="S44" s="2">
        <v>1.5</v>
      </c>
    </row>
    <row r="45" spans="1:27" x14ac:dyDescent="0.25">
      <c r="R45" s="2">
        <v>15</v>
      </c>
      <c r="S45" s="2">
        <v>0.5</v>
      </c>
    </row>
    <row r="46" spans="1:27" x14ac:dyDescent="0.25">
      <c r="R46" s="2">
        <v>16</v>
      </c>
      <c r="S46" s="2">
        <v>-1.75</v>
      </c>
    </row>
    <row r="47" spans="1:27" x14ac:dyDescent="0.25">
      <c r="A47" s="5" t="s">
        <v>45</v>
      </c>
      <c r="R47" s="31"/>
    </row>
    <row r="48" spans="1:27" x14ac:dyDescent="0.25">
      <c r="A48" t="s">
        <v>46</v>
      </c>
      <c r="R48" s="31"/>
    </row>
    <row r="49" spans="1:18" x14ac:dyDescent="0.25">
      <c r="A49" t="s">
        <v>47</v>
      </c>
      <c r="R49" s="31"/>
    </row>
    <row r="50" spans="1:18" x14ac:dyDescent="0.25">
      <c r="R50" s="31"/>
    </row>
    <row r="51" spans="1:18" x14ac:dyDescent="0.25">
      <c r="C51" t="s">
        <v>48</v>
      </c>
      <c r="F51" t="s">
        <v>49</v>
      </c>
      <c r="G51" t="s">
        <v>50</v>
      </c>
      <c r="R51" s="31"/>
    </row>
    <row r="52" spans="1:18" x14ac:dyDescent="0.25">
      <c r="R52" s="31"/>
    </row>
    <row r="53" spans="1:18" x14ac:dyDescent="0.25">
      <c r="A53" t="s">
        <v>51</v>
      </c>
      <c r="R53" s="31"/>
    </row>
    <row r="54" spans="1:18" x14ac:dyDescent="0.25">
      <c r="A54" t="s">
        <v>52</v>
      </c>
      <c r="R54" s="31"/>
    </row>
    <row r="55" spans="1:18" x14ac:dyDescent="0.25">
      <c r="R55" s="31"/>
    </row>
    <row r="56" spans="1:18" x14ac:dyDescent="0.25">
      <c r="R56" s="31"/>
    </row>
    <row r="57" spans="1:18" x14ac:dyDescent="0.25">
      <c r="R57" s="31"/>
    </row>
    <row r="58" spans="1:18" x14ac:dyDescent="0.25">
      <c r="R58" s="31"/>
    </row>
    <row r="59" spans="1:18" x14ac:dyDescent="0.25">
      <c r="A59" t="s">
        <v>53</v>
      </c>
      <c r="R59" s="31"/>
    </row>
    <row r="60" spans="1:18" x14ac:dyDescent="0.25">
      <c r="A60" t="s">
        <v>54</v>
      </c>
      <c r="R60" s="31"/>
    </row>
    <row r="61" spans="1:18" x14ac:dyDescent="0.25">
      <c r="R61" s="31"/>
    </row>
    <row r="62" spans="1:18" x14ac:dyDescent="0.25">
      <c r="R62" s="31"/>
    </row>
    <row r="63" spans="1:18" x14ac:dyDescent="0.25">
      <c r="R63" s="31"/>
    </row>
    <row r="64" spans="1:18" x14ac:dyDescent="0.25">
      <c r="A64" t="s">
        <v>55</v>
      </c>
      <c r="R64" s="31"/>
    </row>
    <row r="65" spans="1:18" x14ac:dyDescent="0.25">
      <c r="R65" s="31"/>
    </row>
    <row r="66" spans="1:18" x14ac:dyDescent="0.25">
      <c r="R66" s="31"/>
    </row>
    <row r="67" spans="1:18" x14ac:dyDescent="0.25">
      <c r="R67" s="31"/>
    </row>
    <row r="68" spans="1:18" x14ac:dyDescent="0.25">
      <c r="R68" s="31"/>
    </row>
    <row r="69" spans="1:18" x14ac:dyDescent="0.25">
      <c r="R69" s="31"/>
    </row>
    <row r="70" spans="1:18" x14ac:dyDescent="0.25">
      <c r="R70" s="31"/>
    </row>
    <row r="71" spans="1:18" x14ac:dyDescent="0.25">
      <c r="R71" s="31"/>
    </row>
    <row r="72" spans="1:18" x14ac:dyDescent="0.25">
      <c r="R72" s="31"/>
    </row>
    <row r="73" spans="1:18" x14ac:dyDescent="0.25">
      <c r="R73" s="31"/>
    </row>
    <row r="74" spans="1:18" x14ac:dyDescent="0.25">
      <c r="R74" s="31"/>
    </row>
    <row r="75" spans="1:18" x14ac:dyDescent="0.25">
      <c r="A75" t="s">
        <v>56</v>
      </c>
      <c r="R75" s="31"/>
    </row>
    <row r="76" spans="1:18" x14ac:dyDescent="0.25">
      <c r="R76" s="31"/>
    </row>
    <row r="77" spans="1:18" x14ac:dyDescent="0.25">
      <c r="A77" s="5" t="s">
        <v>57</v>
      </c>
      <c r="R77" s="31"/>
    </row>
    <row r="78" spans="1:18" x14ac:dyDescent="0.25">
      <c r="A78" t="s">
        <v>58</v>
      </c>
      <c r="R78" s="31"/>
    </row>
    <row r="79" spans="1:18" x14ac:dyDescent="0.25">
      <c r="A79" t="s">
        <v>59</v>
      </c>
      <c r="R79" s="31"/>
    </row>
    <row r="80" spans="1:18" x14ac:dyDescent="0.25">
      <c r="A80" s="3" t="s">
        <v>60</v>
      </c>
      <c r="B80" s="2" t="s">
        <v>1</v>
      </c>
      <c r="C80" s="2" t="s">
        <v>2</v>
      </c>
      <c r="D80" s="2" t="s">
        <v>3</v>
      </c>
      <c r="E80" s="2" t="s">
        <v>4</v>
      </c>
      <c r="R80" s="31"/>
    </row>
    <row r="81" spans="1:18" x14ac:dyDescent="0.25">
      <c r="A81" s="3" t="s">
        <v>61</v>
      </c>
      <c r="B81" s="2" t="s">
        <v>62</v>
      </c>
      <c r="C81" s="2" t="s">
        <v>63</v>
      </c>
      <c r="D81" s="2" t="s">
        <v>64</v>
      </c>
      <c r="E81" s="2" t="s">
        <v>65</v>
      </c>
      <c r="I81" s="5" t="s">
        <v>66</v>
      </c>
      <c r="R81" s="31"/>
    </row>
    <row r="82" spans="1:18" x14ac:dyDescent="0.25">
      <c r="A82" s="5" t="s">
        <v>67</v>
      </c>
      <c r="B82" s="2">
        <v>2</v>
      </c>
      <c r="C82" s="2">
        <v>-1</v>
      </c>
      <c r="D82" s="2">
        <v>-1</v>
      </c>
      <c r="E82" s="2">
        <v>0</v>
      </c>
      <c r="G82" t="s">
        <v>68</v>
      </c>
      <c r="I82" t="s">
        <v>69</v>
      </c>
      <c r="R82" s="31"/>
    </row>
    <row r="83" spans="1:18" x14ac:dyDescent="0.25">
      <c r="A83" s="5" t="s">
        <v>70</v>
      </c>
      <c r="B83" s="2">
        <v>0</v>
      </c>
      <c r="C83" s="2">
        <v>1</v>
      </c>
      <c r="D83" s="2">
        <v>-1</v>
      </c>
      <c r="E83" s="2">
        <v>0</v>
      </c>
      <c r="G83" t="s">
        <v>71</v>
      </c>
      <c r="I83" t="s">
        <v>72</v>
      </c>
      <c r="R83" s="31"/>
    </row>
    <row r="84" spans="1:18" x14ac:dyDescent="0.25">
      <c r="A84" s="5" t="s">
        <v>73</v>
      </c>
      <c r="B84" s="2">
        <v>1</v>
      </c>
      <c r="C84" s="2">
        <v>1</v>
      </c>
      <c r="D84" s="2">
        <v>1</v>
      </c>
      <c r="E84" s="2">
        <v>-3</v>
      </c>
      <c r="G84" t="s">
        <v>74</v>
      </c>
      <c r="I84" t="s">
        <v>75</v>
      </c>
      <c r="R84" s="31"/>
    </row>
    <row r="85" spans="1:18" x14ac:dyDescent="0.25">
      <c r="R85" s="31"/>
    </row>
    <row r="86" spans="1:18" ht="15.75" thickBot="1" x14ac:dyDescent="0.3">
      <c r="A86" t="s">
        <v>76</v>
      </c>
      <c r="R86" s="31"/>
    </row>
    <row r="87" spans="1:18" x14ac:dyDescent="0.25">
      <c r="A87" s="27" t="s">
        <v>77</v>
      </c>
      <c r="B87" s="7"/>
      <c r="C87" s="7"/>
      <c r="D87" s="7"/>
      <c r="E87" s="7"/>
      <c r="F87" s="7"/>
      <c r="G87" s="7"/>
      <c r="H87" s="7"/>
      <c r="I87" s="7"/>
      <c r="J87" s="7"/>
      <c r="K87" s="7"/>
      <c r="L87" s="8"/>
      <c r="R87" s="31"/>
    </row>
    <row r="88" spans="1:18" x14ac:dyDescent="0.25">
      <c r="A88" s="28" t="s">
        <v>78</v>
      </c>
      <c r="B88" s="10"/>
      <c r="C88" s="10"/>
      <c r="D88" s="10"/>
      <c r="E88" s="10"/>
      <c r="F88" s="10"/>
      <c r="G88" s="10"/>
      <c r="H88" s="10"/>
      <c r="I88" s="10"/>
      <c r="J88" s="10"/>
      <c r="K88" s="10"/>
      <c r="L88" s="11"/>
      <c r="R88" s="31"/>
    </row>
    <row r="89" spans="1:18" x14ac:dyDescent="0.25">
      <c r="A89" s="9"/>
      <c r="B89" s="17" t="s">
        <v>79</v>
      </c>
      <c r="C89" s="10"/>
      <c r="E89" s="10"/>
      <c r="F89" s="10"/>
      <c r="G89" s="10"/>
      <c r="H89" s="10"/>
      <c r="I89" s="10"/>
      <c r="J89" s="10"/>
      <c r="K89" s="10"/>
      <c r="L89" s="11"/>
      <c r="R89" s="31"/>
    </row>
    <row r="90" spans="1:18" x14ac:dyDescent="0.25">
      <c r="A90" s="9" t="s">
        <v>80</v>
      </c>
      <c r="B90" s="10"/>
      <c r="C90" s="10"/>
      <c r="D90" s="10"/>
      <c r="E90" s="10"/>
      <c r="F90" s="10"/>
      <c r="G90" s="10"/>
      <c r="H90" s="10"/>
      <c r="I90" s="10"/>
      <c r="J90" s="10"/>
      <c r="K90" s="10"/>
      <c r="L90" s="11"/>
      <c r="R90" s="31"/>
    </row>
    <row r="91" spans="1:18" x14ac:dyDescent="0.25">
      <c r="A91" s="9"/>
      <c r="B91" s="17" t="s">
        <v>81</v>
      </c>
      <c r="C91" s="10"/>
      <c r="D91" s="10"/>
      <c r="E91" s="10"/>
      <c r="F91" s="10"/>
      <c r="G91" s="10"/>
      <c r="H91" s="10"/>
      <c r="I91" s="10"/>
      <c r="J91" s="10"/>
      <c r="K91" s="10"/>
      <c r="L91" s="11"/>
      <c r="R91" s="31"/>
    </row>
    <row r="92" spans="1:18" x14ac:dyDescent="0.25">
      <c r="A92" s="9" t="s">
        <v>82</v>
      </c>
      <c r="B92" s="10"/>
      <c r="C92" s="10"/>
      <c r="D92" s="10"/>
      <c r="E92" s="10"/>
      <c r="F92" s="10"/>
      <c r="G92" s="10"/>
      <c r="H92" s="10"/>
      <c r="I92" s="10"/>
      <c r="J92" s="10"/>
      <c r="K92" s="10"/>
      <c r="L92" s="11"/>
      <c r="R92" s="31"/>
    </row>
    <row r="93" spans="1:18" x14ac:dyDescent="0.25">
      <c r="A93" s="9"/>
      <c r="B93" s="17" t="s">
        <v>83</v>
      </c>
      <c r="C93" s="10"/>
      <c r="D93" s="10"/>
      <c r="E93" s="10"/>
      <c r="F93" s="10"/>
      <c r="G93" s="10"/>
      <c r="H93" s="10"/>
      <c r="I93" s="10"/>
      <c r="J93" s="10"/>
      <c r="K93" s="10"/>
      <c r="L93" s="11"/>
      <c r="R93" s="31"/>
    </row>
    <row r="94" spans="1:18" x14ac:dyDescent="0.25">
      <c r="A94" s="9" t="s">
        <v>84</v>
      </c>
      <c r="B94" s="10"/>
      <c r="C94" s="10"/>
      <c r="D94" s="10"/>
      <c r="E94" s="10"/>
      <c r="F94" s="10"/>
      <c r="G94" s="10"/>
      <c r="H94" s="10"/>
      <c r="I94" s="10"/>
      <c r="J94" s="10"/>
      <c r="K94" s="10"/>
      <c r="L94" s="11"/>
      <c r="R94" s="31"/>
    </row>
    <row r="95" spans="1:18" x14ac:dyDescent="0.25">
      <c r="A95" s="9"/>
      <c r="B95" s="10"/>
      <c r="C95" s="10"/>
      <c r="D95" s="10"/>
      <c r="E95" s="10"/>
      <c r="F95" s="10"/>
      <c r="G95" s="10"/>
      <c r="H95" s="10"/>
      <c r="I95" s="10"/>
      <c r="J95" s="10"/>
      <c r="K95" s="10"/>
      <c r="L95" s="11"/>
      <c r="R95" s="31"/>
    </row>
    <row r="96" spans="1:18" x14ac:dyDescent="0.25">
      <c r="A96" s="9"/>
      <c r="B96" s="3" t="s">
        <v>60</v>
      </c>
      <c r="C96" s="2" t="s">
        <v>1</v>
      </c>
      <c r="D96" s="2" t="s">
        <v>2</v>
      </c>
      <c r="E96" s="2" t="s">
        <v>3</v>
      </c>
      <c r="F96" s="2" t="s">
        <v>4</v>
      </c>
      <c r="G96" s="10"/>
      <c r="H96" s="10"/>
      <c r="I96" s="10"/>
      <c r="J96" s="10"/>
      <c r="K96" s="10"/>
      <c r="L96" s="11"/>
      <c r="R96" s="31"/>
    </row>
    <row r="97" spans="1:18" x14ac:dyDescent="0.25">
      <c r="A97" s="9"/>
      <c r="B97" s="3" t="s">
        <v>85</v>
      </c>
      <c r="C97" s="2" t="s">
        <v>62</v>
      </c>
      <c r="D97" s="2" t="s">
        <v>63</v>
      </c>
      <c r="E97" s="2" t="s">
        <v>64</v>
      </c>
      <c r="F97" s="2" t="s">
        <v>65</v>
      </c>
      <c r="G97" s="10"/>
      <c r="H97" s="10"/>
      <c r="I97" s="29" t="s">
        <v>86</v>
      </c>
      <c r="J97" s="3" t="s">
        <v>69</v>
      </c>
      <c r="K97" s="10"/>
      <c r="L97" s="11"/>
      <c r="R97" s="31"/>
    </row>
    <row r="98" spans="1:18" x14ac:dyDescent="0.25">
      <c r="A98" s="9"/>
      <c r="B98" s="17" t="s">
        <v>67</v>
      </c>
      <c r="C98" s="2">
        <v>2</v>
      </c>
      <c r="D98" s="2">
        <v>-1</v>
      </c>
      <c r="E98" s="2">
        <v>-1</v>
      </c>
      <c r="F98" s="2">
        <v>0</v>
      </c>
      <c r="G98" s="10"/>
      <c r="H98" s="10"/>
      <c r="I98" s="2" t="s">
        <v>87</v>
      </c>
      <c r="J98" s="3" t="s">
        <v>88</v>
      </c>
      <c r="K98" s="10"/>
      <c r="L98" s="11"/>
      <c r="R98" s="31"/>
    </row>
    <row r="99" spans="1:18" x14ac:dyDescent="0.25">
      <c r="A99" s="9"/>
      <c r="B99" s="17" t="s">
        <v>70</v>
      </c>
      <c r="C99" s="2">
        <v>0</v>
      </c>
      <c r="D99" s="2">
        <v>1</v>
      </c>
      <c r="E99" s="2">
        <v>-1</v>
      </c>
      <c r="F99" s="2">
        <v>0</v>
      </c>
      <c r="G99" s="10"/>
      <c r="H99" s="10"/>
      <c r="I99" s="10"/>
      <c r="J99" s="10"/>
      <c r="K99" s="10"/>
      <c r="L99" s="11"/>
      <c r="R99" s="31"/>
    </row>
    <row r="100" spans="1:18" x14ac:dyDescent="0.25">
      <c r="A100" s="9"/>
      <c r="B100" s="17" t="s">
        <v>73</v>
      </c>
      <c r="C100" s="2">
        <v>1</v>
      </c>
      <c r="D100" s="2">
        <v>1</v>
      </c>
      <c r="E100" s="2">
        <v>1</v>
      </c>
      <c r="F100" s="2">
        <v>-3</v>
      </c>
      <c r="G100" s="10"/>
      <c r="H100" s="10"/>
      <c r="I100" s="10"/>
      <c r="J100" s="10"/>
      <c r="K100" s="10"/>
      <c r="L100" s="11"/>
      <c r="R100" s="31"/>
    </row>
    <row r="101" spans="1:18" x14ac:dyDescent="0.25">
      <c r="A101" s="9"/>
      <c r="B101" s="10"/>
      <c r="C101" s="10"/>
      <c r="D101" s="10"/>
      <c r="E101" s="10"/>
      <c r="F101" s="10"/>
      <c r="G101" s="10"/>
      <c r="H101" s="10"/>
      <c r="I101" s="10"/>
      <c r="J101" s="10"/>
      <c r="K101" s="10"/>
      <c r="L101" s="11"/>
      <c r="R101" s="31"/>
    </row>
    <row r="102" spans="1:18" x14ac:dyDescent="0.25">
      <c r="A102" s="9"/>
      <c r="B102" s="2"/>
      <c r="C102" s="2" t="s">
        <v>1</v>
      </c>
      <c r="D102" s="2" t="s">
        <v>2</v>
      </c>
      <c r="E102" s="2" t="s">
        <v>3</v>
      </c>
      <c r="F102" s="2" t="s">
        <v>4</v>
      </c>
      <c r="G102" s="10"/>
      <c r="H102" s="10"/>
      <c r="I102" s="10"/>
      <c r="J102" s="10"/>
      <c r="K102" s="10"/>
      <c r="L102" s="11"/>
      <c r="R102" s="31"/>
    </row>
    <row r="103" spans="1:18" x14ac:dyDescent="0.25">
      <c r="A103" s="9"/>
      <c r="B103" s="2" t="s">
        <v>89</v>
      </c>
      <c r="C103" s="2">
        <v>4</v>
      </c>
      <c r="D103" s="2">
        <v>4</v>
      </c>
      <c r="E103" s="2">
        <v>4</v>
      </c>
      <c r="F103" s="2">
        <v>4</v>
      </c>
      <c r="G103" s="10"/>
      <c r="H103" s="10"/>
      <c r="I103" s="10"/>
      <c r="J103" s="10"/>
      <c r="K103" s="10"/>
      <c r="L103" s="11"/>
      <c r="R103" s="31"/>
    </row>
    <row r="104" spans="1:18" x14ac:dyDescent="0.25">
      <c r="A104" s="16" t="s">
        <v>67</v>
      </c>
      <c r="B104" s="2" t="s">
        <v>62</v>
      </c>
      <c r="C104" s="2">
        <v>2</v>
      </c>
      <c r="D104" s="2">
        <v>-1</v>
      </c>
      <c r="E104" s="2">
        <v>-1</v>
      </c>
      <c r="F104" s="2">
        <v>0</v>
      </c>
      <c r="G104" s="10"/>
      <c r="H104" s="17" t="s">
        <v>90</v>
      </c>
      <c r="I104" s="17">
        <f>2*(B8)-C8-D8</f>
        <v>-6.75</v>
      </c>
      <c r="J104" s="10"/>
      <c r="K104" s="10"/>
      <c r="L104" s="11"/>
      <c r="R104" s="31"/>
    </row>
    <row r="105" spans="1:18" x14ac:dyDescent="0.25">
      <c r="A105" s="9"/>
      <c r="B105" s="2" t="s">
        <v>91</v>
      </c>
      <c r="C105" s="2">
        <f>C104^2</f>
        <v>4</v>
      </c>
      <c r="D105" s="2">
        <f t="shared" ref="D105:F105" si="7">D104^2</f>
        <v>1</v>
      </c>
      <c r="E105" s="2">
        <f t="shared" si="7"/>
        <v>1</v>
      </c>
      <c r="F105" s="2">
        <f t="shared" si="7"/>
        <v>0</v>
      </c>
      <c r="G105" s="10"/>
      <c r="H105" s="10"/>
      <c r="I105" s="10"/>
      <c r="J105" s="10"/>
      <c r="K105" s="10"/>
      <c r="L105" s="11"/>
      <c r="R105" s="31"/>
    </row>
    <row r="106" spans="1:18" x14ac:dyDescent="0.25">
      <c r="A106" s="9"/>
      <c r="B106" s="2" t="s">
        <v>92</v>
      </c>
      <c r="C106" s="2">
        <f>C105/C103</f>
        <v>1</v>
      </c>
      <c r="D106" s="2">
        <f t="shared" ref="D106:F106" si="8">D105/D103</f>
        <v>0.25</v>
      </c>
      <c r="E106" s="2">
        <f t="shared" si="8"/>
        <v>0.25</v>
      </c>
      <c r="F106" s="2">
        <f t="shared" si="8"/>
        <v>0</v>
      </c>
      <c r="G106" s="29">
        <f>SUM(C106:F106)</f>
        <v>1.5</v>
      </c>
      <c r="H106" s="17" t="s">
        <v>93</v>
      </c>
      <c r="I106" s="10"/>
      <c r="J106" s="10"/>
      <c r="K106" s="10"/>
      <c r="L106" s="11"/>
      <c r="R106" s="31"/>
    </row>
    <row r="107" spans="1:18" x14ac:dyDescent="0.25">
      <c r="A107" s="9"/>
      <c r="B107" s="10"/>
      <c r="C107" s="10"/>
      <c r="D107" s="10"/>
      <c r="E107" s="10"/>
      <c r="F107" s="10"/>
      <c r="G107" s="2">
        <f>G106*M10</f>
        <v>3.6875</v>
      </c>
      <c r="H107" s="17" t="s">
        <v>94</v>
      </c>
      <c r="I107" s="10"/>
      <c r="J107" s="10"/>
      <c r="K107" s="10"/>
      <c r="L107" s="11"/>
      <c r="R107" s="31"/>
    </row>
    <row r="108" spans="1:18" x14ac:dyDescent="0.25">
      <c r="A108" s="16" t="s">
        <v>95</v>
      </c>
      <c r="B108" s="10"/>
      <c r="C108" s="10"/>
      <c r="D108" s="17" t="s">
        <v>83</v>
      </c>
      <c r="E108" s="10"/>
      <c r="F108" s="10"/>
      <c r="G108" s="2">
        <f>SQRT((4-1)*(G107)*(_xlfn.F.INV.RT(0.05,4-1,16-4)))</f>
        <v>6.2138061154732087</v>
      </c>
      <c r="H108" s="17" t="s">
        <v>96</v>
      </c>
      <c r="I108" s="10"/>
      <c r="J108" s="10"/>
      <c r="K108" s="10"/>
      <c r="L108" s="11"/>
      <c r="R108" s="31"/>
    </row>
    <row r="109" spans="1:18" x14ac:dyDescent="0.25">
      <c r="A109" s="9"/>
      <c r="B109" s="30">
        <f>I104-G108</f>
        <v>-12.963806115473208</v>
      </c>
      <c r="C109" s="30">
        <f>I104+G108</f>
        <v>-0.53619388452679129</v>
      </c>
      <c r="D109" s="30"/>
      <c r="E109" s="30"/>
      <c r="F109" s="10"/>
      <c r="G109" s="10"/>
      <c r="H109" s="10"/>
      <c r="I109" s="10"/>
      <c r="J109" s="10"/>
      <c r="K109" s="10"/>
      <c r="L109" s="11"/>
      <c r="R109" s="31"/>
    </row>
    <row r="110" spans="1:18" x14ac:dyDescent="0.25">
      <c r="A110" s="9"/>
      <c r="B110" s="30" t="s">
        <v>97</v>
      </c>
      <c r="C110" s="30"/>
      <c r="D110" s="30"/>
      <c r="E110" s="30"/>
      <c r="F110" s="10"/>
      <c r="G110" s="10"/>
      <c r="H110" s="10"/>
      <c r="I110" s="10"/>
      <c r="J110" s="10"/>
      <c r="K110" s="10"/>
      <c r="L110" s="11"/>
      <c r="R110" s="31"/>
    </row>
    <row r="111" spans="1:18" ht="15.75" thickBot="1" x14ac:dyDescent="0.3">
      <c r="A111" s="20"/>
      <c r="B111" s="21"/>
      <c r="C111" s="21"/>
      <c r="D111" s="21"/>
      <c r="E111" s="21"/>
      <c r="F111" s="21"/>
      <c r="G111" s="21"/>
      <c r="H111" s="21"/>
      <c r="I111" s="21"/>
      <c r="J111" s="21"/>
      <c r="K111" s="21"/>
      <c r="L111" s="22"/>
      <c r="R111" s="31"/>
    </row>
  </sheetData>
  <mergeCells count="2">
    <mergeCell ref="Z19:AC19"/>
    <mergeCell ref="X20:X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abSelected="1" topLeftCell="E8" workbookViewId="0">
      <selection activeCell="L31" sqref="L31"/>
    </sheetView>
  </sheetViews>
  <sheetFormatPr baseColWidth="10" defaultRowHeight="15" x14ac:dyDescent="0.25"/>
  <sheetData>
    <row r="1" spans="1:17" x14ac:dyDescent="0.25">
      <c r="A1" s="5" t="s">
        <v>120</v>
      </c>
    </row>
    <row r="2" spans="1:17" x14ac:dyDescent="0.25">
      <c r="A2" t="s">
        <v>121</v>
      </c>
    </row>
    <row r="3" spans="1:17" x14ac:dyDescent="0.25">
      <c r="A3" t="s">
        <v>122</v>
      </c>
    </row>
    <row r="4" spans="1:17" x14ac:dyDescent="0.25">
      <c r="A4" t="s">
        <v>118</v>
      </c>
    </row>
    <row r="5" spans="1:17" x14ac:dyDescent="0.25">
      <c r="A5" t="s">
        <v>119</v>
      </c>
    </row>
    <row r="6" spans="1:17" x14ac:dyDescent="0.25">
      <c r="A6" t="s">
        <v>123</v>
      </c>
    </row>
    <row r="7" spans="1:17" x14ac:dyDescent="0.25">
      <c r="A7" t="s">
        <v>124</v>
      </c>
    </row>
    <row r="8" spans="1:17" x14ac:dyDescent="0.25">
      <c r="C8" s="60" t="s">
        <v>125</v>
      </c>
      <c r="D8" s="60"/>
      <c r="E8" s="60"/>
      <c r="F8" s="60"/>
      <c r="K8" s="38" t="s">
        <v>128</v>
      </c>
      <c r="L8" s="38"/>
      <c r="M8" s="38"/>
      <c r="N8" s="38"/>
      <c r="O8" s="38"/>
      <c r="P8" s="38"/>
      <c r="Q8" s="38"/>
    </row>
    <row r="9" spans="1:17" x14ac:dyDescent="0.25">
      <c r="A9" s="37" t="s">
        <v>127</v>
      </c>
      <c r="B9" s="37"/>
      <c r="C9" s="1" t="s">
        <v>1</v>
      </c>
      <c r="D9" s="1" t="s">
        <v>2</v>
      </c>
      <c r="E9" s="1" t="s">
        <v>3</v>
      </c>
      <c r="F9" s="1" t="s">
        <v>4</v>
      </c>
      <c r="G9" s="2" t="s">
        <v>10</v>
      </c>
      <c r="H9" s="2" t="s">
        <v>131</v>
      </c>
      <c r="I9" s="2" t="s">
        <v>20</v>
      </c>
      <c r="K9" s="38" t="s">
        <v>129</v>
      </c>
      <c r="L9" s="38"/>
      <c r="M9" s="38"/>
      <c r="N9" s="38"/>
      <c r="O9" s="38"/>
      <c r="P9" s="38"/>
      <c r="Q9" s="38"/>
    </row>
    <row r="10" spans="1:17" x14ac:dyDescent="0.25">
      <c r="A10" s="61" t="s">
        <v>126</v>
      </c>
      <c r="B10" s="37">
        <v>1</v>
      </c>
      <c r="C10" s="2">
        <v>6</v>
      </c>
      <c r="D10" s="2">
        <v>7</v>
      </c>
      <c r="E10" s="2">
        <v>10</v>
      </c>
      <c r="F10" s="39">
        <v>10</v>
      </c>
      <c r="G10" s="2">
        <f>SUM(C10:F10)</f>
        <v>33</v>
      </c>
      <c r="H10" s="2">
        <f>AVERAGE(C10:F10)</f>
        <v>8.25</v>
      </c>
      <c r="I10" s="2">
        <f>G10^2</f>
        <v>1089</v>
      </c>
    </row>
    <row r="11" spans="1:17" x14ac:dyDescent="0.25">
      <c r="A11" s="61"/>
      <c r="B11" s="37">
        <v>2</v>
      </c>
      <c r="C11" s="2">
        <v>9</v>
      </c>
      <c r="D11" s="2">
        <v>10</v>
      </c>
      <c r="E11" s="2">
        <v>16</v>
      </c>
      <c r="F11" s="39">
        <v>13</v>
      </c>
      <c r="G11" s="2">
        <f t="shared" ref="G11:G13" si="0">SUM(C11:F11)</f>
        <v>48</v>
      </c>
      <c r="H11" s="2">
        <f t="shared" ref="H11:H13" si="1">AVERAGE(C11:F11)</f>
        <v>12</v>
      </c>
      <c r="I11" s="2">
        <f t="shared" ref="I11:I13" si="2">G11^2</f>
        <v>2304</v>
      </c>
    </row>
    <row r="12" spans="1:17" x14ac:dyDescent="0.25">
      <c r="A12" s="61"/>
      <c r="B12" s="37">
        <v>3</v>
      </c>
      <c r="C12" s="2">
        <v>7</v>
      </c>
      <c r="D12" s="2">
        <v>11</v>
      </c>
      <c r="E12" s="2">
        <v>11</v>
      </c>
      <c r="F12" s="39">
        <v>11</v>
      </c>
      <c r="G12" s="2">
        <f t="shared" si="0"/>
        <v>40</v>
      </c>
      <c r="H12" s="2">
        <f t="shared" si="1"/>
        <v>10</v>
      </c>
      <c r="I12" s="2">
        <f t="shared" si="2"/>
        <v>1600</v>
      </c>
    </row>
    <row r="13" spans="1:17" x14ac:dyDescent="0.25">
      <c r="A13" s="61"/>
      <c r="B13" s="37">
        <v>4</v>
      </c>
      <c r="C13" s="40">
        <v>8</v>
      </c>
      <c r="D13" s="40">
        <v>8</v>
      </c>
      <c r="E13" s="40">
        <v>14</v>
      </c>
      <c r="F13" s="35">
        <v>9</v>
      </c>
      <c r="G13" s="40">
        <f t="shared" si="0"/>
        <v>39</v>
      </c>
      <c r="H13" s="40">
        <f t="shared" si="1"/>
        <v>9.75</v>
      </c>
      <c r="I13" s="2">
        <f t="shared" si="2"/>
        <v>1521</v>
      </c>
    </row>
    <row r="14" spans="1:17" x14ac:dyDescent="0.25">
      <c r="B14" s="2" t="s">
        <v>10</v>
      </c>
      <c r="C14" s="2">
        <f>SUM(C10:C13)</f>
        <v>30</v>
      </c>
      <c r="D14" s="2">
        <f t="shared" ref="D14:F14" si="3">SUM(D10:D13)</f>
        <v>36</v>
      </c>
      <c r="E14" s="2">
        <f t="shared" si="3"/>
        <v>51</v>
      </c>
      <c r="F14" s="2">
        <f t="shared" si="3"/>
        <v>43</v>
      </c>
      <c r="G14" s="2">
        <f>SUM(C10:F13)</f>
        <v>160</v>
      </c>
      <c r="H14" s="2" t="s">
        <v>11</v>
      </c>
      <c r="K14" t="s">
        <v>141</v>
      </c>
      <c r="L14" t="s">
        <v>142</v>
      </c>
      <c r="M14" t="s">
        <v>145</v>
      </c>
    </row>
    <row r="15" spans="1:17" x14ac:dyDescent="0.25">
      <c r="B15" s="2" t="s">
        <v>130</v>
      </c>
      <c r="C15" s="2">
        <f>AVERAGE(C10:C13)</f>
        <v>7.5</v>
      </c>
      <c r="D15" s="2">
        <f t="shared" ref="D15:F15" si="4">AVERAGE(D10:D13)</f>
        <v>9</v>
      </c>
      <c r="E15" s="2">
        <f t="shared" si="4"/>
        <v>12.75</v>
      </c>
      <c r="F15" s="2">
        <f t="shared" si="4"/>
        <v>10.75</v>
      </c>
      <c r="G15" s="2">
        <f>SUMSQ(C10:F13)</f>
        <v>1708</v>
      </c>
      <c r="H15" s="2" t="s">
        <v>132</v>
      </c>
      <c r="K15" t="s">
        <v>24</v>
      </c>
      <c r="L15" t="s">
        <v>144</v>
      </c>
      <c r="M15" t="s">
        <v>143</v>
      </c>
    </row>
    <row r="16" spans="1:17" x14ac:dyDescent="0.25">
      <c r="B16" s="2" t="s">
        <v>20</v>
      </c>
      <c r="C16" s="2">
        <f>C14^2</f>
        <v>900</v>
      </c>
      <c r="D16" s="2">
        <f t="shared" ref="D16:F16" si="5">D14^2</f>
        <v>1296</v>
      </c>
      <c r="E16" s="2">
        <f t="shared" si="5"/>
        <v>2601</v>
      </c>
      <c r="F16" s="2">
        <f t="shared" si="5"/>
        <v>1849</v>
      </c>
      <c r="G16" s="2">
        <f>COUNT(C10:F13)</f>
        <v>16</v>
      </c>
      <c r="H16" s="2" t="s">
        <v>133</v>
      </c>
      <c r="K16" t="s">
        <v>140</v>
      </c>
      <c r="L16" t="s">
        <v>146</v>
      </c>
      <c r="M16" t="s">
        <v>147</v>
      </c>
    </row>
    <row r="17" spans="1:16" ht="15.75" thickBot="1" x14ac:dyDescent="0.3">
      <c r="A17" s="5" t="s">
        <v>136</v>
      </c>
      <c r="B17" s="5"/>
      <c r="C17" s="41" t="s">
        <v>135</v>
      </c>
      <c r="G17" s="40">
        <f>AVERAGE(C10:F13)</f>
        <v>10</v>
      </c>
      <c r="H17" s="46" t="s">
        <v>13</v>
      </c>
      <c r="K17" t="s">
        <v>148</v>
      </c>
      <c r="L17" t="s">
        <v>149</v>
      </c>
      <c r="M17" t="s">
        <v>150</v>
      </c>
    </row>
    <row r="18" spans="1:16" x14ac:dyDescent="0.25">
      <c r="A18" s="42" t="s">
        <v>5</v>
      </c>
      <c r="B18" s="7">
        <f>G15</f>
        <v>1708</v>
      </c>
      <c r="C18" s="43" t="s">
        <v>7</v>
      </c>
      <c r="D18" s="7">
        <f>(G$14^2)/G$16</f>
        <v>1600</v>
      </c>
      <c r="E18" s="43" t="s">
        <v>6</v>
      </c>
      <c r="F18" s="7">
        <f>B18-D18</f>
        <v>108</v>
      </c>
      <c r="G18" s="7"/>
      <c r="H18" s="8"/>
      <c r="J18" s="3" t="s">
        <v>138</v>
      </c>
      <c r="K18" s="3" t="s">
        <v>15</v>
      </c>
      <c r="L18" s="3" t="s">
        <v>16</v>
      </c>
      <c r="M18" s="3" t="s">
        <v>17</v>
      </c>
      <c r="N18" s="3" t="s">
        <v>18</v>
      </c>
      <c r="O18" s="3" t="s">
        <v>19</v>
      </c>
    </row>
    <row r="19" spans="1:16" x14ac:dyDescent="0.25">
      <c r="A19" s="9" t="s">
        <v>8</v>
      </c>
      <c r="B19" s="10">
        <f>(SUM(C16:F16)/4)</f>
        <v>1661.5</v>
      </c>
      <c r="C19" s="44" t="s">
        <v>7</v>
      </c>
      <c r="D19" s="10">
        <f>(G$14^2)/G$16</f>
        <v>1600</v>
      </c>
      <c r="E19" s="44" t="s">
        <v>6</v>
      </c>
      <c r="F19" s="10">
        <f>B19-D19</f>
        <v>61.5</v>
      </c>
      <c r="G19" s="10"/>
      <c r="H19" s="11"/>
      <c r="J19" s="3" t="s">
        <v>23</v>
      </c>
      <c r="K19" s="2">
        <f>F19</f>
        <v>61.5</v>
      </c>
      <c r="L19" s="2">
        <f>4-1</f>
        <v>3</v>
      </c>
      <c r="M19" s="2">
        <f>K19/L19</f>
        <v>20.5</v>
      </c>
      <c r="N19" s="2">
        <f>M19/M21</f>
        <v>10.25</v>
      </c>
      <c r="O19" s="2">
        <f>_xlfn.F.DIST.RT(N19,L19,L21)</f>
        <v>2.9192572703618897E-3</v>
      </c>
      <c r="P19" t="s">
        <v>24</v>
      </c>
    </row>
    <row r="20" spans="1:16" x14ac:dyDescent="0.25">
      <c r="A20" s="9" t="s">
        <v>134</v>
      </c>
      <c r="B20" s="10">
        <f>(SUM(I10:I13)/4)</f>
        <v>1628.5</v>
      </c>
      <c r="C20" s="44" t="s">
        <v>7</v>
      </c>
      <c r="D20" s="10">
        <f>(G$14^2)/G$16</f>
        <v>1600</v>
      </c>
      <c r="E20" s="44" t="s">
        <v>6</v>
      </c>
      <c r="F20" s="10">
        <f>B20-D20</f>
        <v>28.5</v>
      </c>
      <c r="G20" s="10"/>
      <c r="H20" s="11"/>
      <c r="J20" s="3" t="s">
        <v>139</v>
      </c>
      <c r="K20" s="2">
        <f>F20</f>
        <v>28.5</v>
      </c>
      <c r="L20" s="2">
        <f>4-1</f>
        <v>3</v>
      </c>
      <c r="M20" s="2">
        <f t="shared" ref="M20:M21" si="6">K20/L20</f>
        <v>9.5</v>
      </c>
      <c r="N20" s="2">
        <f>M20/M21</f>
        <v>4.75</v>
      </c>
      <c r="O20" s="2">
        <f>_xlfn.F.DIST.RT(N20,L20,L21)</f>
        <v>2.9845947839886686E-2</v>
      </c>
      <c r="P20" t="s">
        <v>140</v>
      </c>
    </row>
    <row r="21" spans="1:16" ht="15.75" thickBot="1" x14ac:dyDescent="0.3">
      <c r="A21" s="20" t="s">
        <v>9</v>
      </c>
      <c r="B21" s="21">
        <f>F18</f>
        <v>108</v>
      </c>
      <c r="C21" s="45" t="s">
        <v>7</v>
      </c>
      <c r="D21" s="21">
        <f>F19</f>
        <v>61.5</v>
      </c>
      <c r="E21" s="45" t="s">
        <v>7</v>
      </c>
      <c r="F21" s="21">
        <f>F20</f>
        <v>28.5</v>
      </c>
      <c r="G21" s="45" t="s">
        <v>6</v>
      </c>
      <c r="H21" s="22">
        <f>B21-D21-F21</f>
        <v>18</v>
      </c>
      <c r="J21" s="3" t="s">
        <v>27</v>
      </c>
      <c r="K21" s="2">
        <f>H21</f>
        <v>18</v>
      </c>
      <c r="L21" s="2">
        <f>L19*L20</f>
        <v>9</v>
      </c>
      <c r="M21" s="2">
        <f t="shared" si="6"/>
        <v>2</v>
      </c>
      <c r="N21" s="2"/>
      <c r="O21" s="2"/>
    </row>
    <row r="22" spans="1:16" x14ac:dyDescent="0.25">
      <c r="J22" s="3" t="s">
        <v>10</v>
      </c>
      <c r="K22" s="2">
        <f>F18</f>
        <v>108</v>
      </c>
      <c r="L22" s="2">
        <f>(4*4)-1</f>
        <v>15</v>
      </c>
      <c r="M22" s="2"/>
      <c r="N22" s="2"/>
      <c r="O22" s="2"/>
    </row>
    <row r="23" spans="1:16" x14ac:dyDescent="0.25">
      <c r="A23" s="5" t="s">
        <v>151</v>
      </c>
    </row>
    <row r="24" spans="1:16" ht="15.75" thickBot="1" x14ac:dyDescent="0.3">
      <c r="C24" s="10"/>
    </row>
    <row r="25" spans="1:16" x14ac:dyDescent="0.25">
      <c r="A25" s="6" t="s">
        <v>152</v>
      </c>
      <c r="B25" s="7"/>
      <c r="C25" s="7"/>
      <c r="D25" s="7"/>
      <c r="E25" s="7"/>
      <c r="F25" s="7"/>
      <c r="G25" s="7"/>
      <c r="H25" s="7"/>
      <c r="I25" s="8"/>
      <c r="K25" t="s">
        <v>160</v>
      </c>
    </row>
    <row r="26" spans="1:16" x14ac:dyDescent="0.25">
      <c r="A26" s="9"/>
      <c r="B26" s="10"/>
      <c r="C26" s="10"/>
      <c r="D26" s="10"/>
      <c r="E26" s="10"/>
      <c r="F26" s="10"/>
      <c r="G26" s="30" t="s">
        <v>156</v>
      </c>
      <c r="H26" s="30">
        <f>_xlfn.T.INV(0.975,9)</f>
        <v>2.2621571627982049</v>
      </c>
      <c r="I26" s="11"/>
      <c r="K26" t="s">
        <v>161</v>
      </c>
    </row>
    <row r="27" spans="1:16" x14ac:dyDescent="0.25">
      <c r="A27" s="9"/>
      <c r="B27" s="10"/>
      <c r="C27" s="10"/>
      <c r="D27" s="10"/>
      <c r="E27" s="10" t="s">
        <v>154</v>
      </c>
      <c r="F27" s="10"/>
      <c r="G27" s="19" t="s">
        <v>31</v>
      </c>
      <c r="H27" s="19">
        <f>H26*(SQRT(2*M21/4))</f>
        <v>2.2621571627982049</v>
      </c>
      <c r="I27" s="11"/>
    </row>
    <row r="28" spans="1:16" x14ac:dyDescent="0.25">
      <c r="A28" s="9"/>
      <c r="B28" s="10"/>
      <c r="C28" s="10"/>
      <c r="D28" s="10"/>
      <c r="E28" s="10"/>
      <c r="F28" s="10"/>
      <c r="G28" s="10"/>
      <c r="H28" s="10"/>
      <c r="I28" s="11"/>
    </row>
    <row r="29" spans="1:16" x14ac:dyDescent="0.25">
      <c r="A29" s="9"/>
      <c r="B29" s="10"/>
      <c r="C29" s="10"/>
      <c r="D29" s="10"/>
      <c r="E29" s="10"/>
      <c r="F29" s="10"/>
      <c r="G29" s="10"/>
      <c r="H29" s="10"/>
      <c r="I29" s="11"/>
    </row>
    <row r="30" spans="1:16" ht="15.75" thickBot="1" x14ac:dyDescent="0.3">
      <c r="A30" s="20" t="s">
        <v>158</v>
      </c>
      <c r="B30" s="21"/>
      <c r="C30" s="21"/>
      <c r="D30" s="21"/>
      <c r="E30" s="21"/>
      <c r="F30" s="21"/>
      <c r="G30" s="21"/>
      <c r="H30" s="21"/>
      <c r="I30" s="22"/>
    </row>
    <row r="31" spans="1:16" x14ac:dyDescent="0.25">
      <c r="A31" s="16" t="s">
        <v>153</v>
      </c>
      <c r="B31" s="10"/>
      <c r="C31" s="10"/>
      <c r="D31" s="10"/>
      <c r="E31" s="10"/>
      <c r="F31" s="10"/>
      <c r="G31" s="10"/>
      <c r="H31" s="10"/>
      <c r="I31" s="11"/>
    </row>
    <row r="32" spans="1:16" x14ac:dyDescent="0.25">
      <c r="A32" s="9"/>
      <c r="B32" s="10"/>
      <c r="C32" s="10"/>
      <c r="D32" s="10"/>
      <c r="E32" s="10"/>
      <c r="F32" s="10"/>
      <c r="G32" s="10"/>
      <c r="H32" s="10"/>
      <c r="I32" s="11"/>
    </row>
    <row r="33" spans="1:9" x14ac:dyDescent="0.25">
      <c r="A33" s="9"/>
      <c r="B33" s="10"/>
      <c r="C33" s="10"/>
      <c r="D33" s="10"/>
      <c r="E33" s="10"/>
      <c r="F33" s="10"/>
      <c r="G33" s="30" t="s">
        <v>156</v>
      </c>
      <c r="H33" s="30">
        <f>_xlfn.T.INV(0.975,9)</f>
        <v>2.2621571627982049</v>
      </c>
      <c r="I33" s="11"/>
    </row>
    <row r="34" spans="1:9" x14ac:dyDescent="0.25">
      <c r="A34" s="9"/>
      <c r="B34" s="10"/>
      <c r="C34" s="10"/>
      <c r="D34" s="10"/>
      <c r="E34" s="10" t="s">
        <v>155</v>
      </c>
      <c r="F34" s="10"/>
      <c r="G34" s="19" t="s">
        <v>31</v>
      </c>
      <c r="H34" s="19">
        <f>H33*(SQRT(2*M21/4))</f>
        <v>2.2621571627982049</v>
      </c>
      <c r="I34" s="11"/>
    </row>
    <row r="35" spans="1:9" x14ac:dyDescent="0.25">
      <c r="A35" s="9"/>
      <c r="B35" s="10"/>
      <c r="C35" s="10"/>
      <c r="D35" s="10"/>
      <c r="E35" s="10"/>
      <c r="F35" s="10"/>
      <c r="G35" s="10"/>
      <c r="H35" s="10"/>
      <c r="I35" s="11"/>
    </row>
    <row r="36" spans="1:9" x14ac:dyDescent="0.25">
      <c r="A36" s="9" t="s">
        <v>157</v>
      </c>
      <c r="B36" s="10"/>
      <c r="C36" s="10"/>
      <c r="D36" s="10"/>
      <c r="E36" s="10"/>
      <c r="F36" s="10"/>
      <c r="G36" s="10"/>
      <c r="H36" s="10"/>
      <c r="I36" s="11"/>
    </row>
    <row r="37" spans="1:9" ht="15.75" thickBot="1" x14ac:dyDescent="0.3">
      <c r="A37" s="20" t="s">
        <v>159</v>
      </c>
      <c r="B37" s="21"/>
      <c r="C37" s="21"/>
      <c r="D37" s="21"/>
      <c r="E37" s="21"/>
      <c r="F37" s="21"/>
      <c r="G37" s="21"/>
      <c r="H37" s="21"/>
      <c r="I37" s="22"/>
    </row>
  </sheetData>
  <mergeCells count="2">
    <mergeCell ref="C8:F8"/>
    <mergeCell ref="A10:A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opLeftCell="A27" zoomScale="90" zoomScaleNormal="90" workbookViewId="0">
      <selection activeCell="F41" sqref="F41"/>
    </sheetView>
  </sheetViews>
  <sheetFormatPr baseColWidth="10" defaultRowHeight="15" x14ac:dyDescent="0.25"/>
  <sheetData>
    <row r="1" spans="1:16" x14ac:dyDescent="0.25">
      <c r="A1" s="5" t="s">
        <v>162</v>
      </c>
    </row>
    <row r="2" spans="1:16" x14ac:dyDescent="0.25">
      <c r="A2" t="s">
        <v>163</v>
      </c>
    </row>
    <row r="3" spans="1:16" x14ac:dyDescent="0.25">
      <c r="A3" t="s">
        <v>164</v>
      </c>
    </row>
    <row r="4" spans="1:16" x14ac:dyDescent="0.25">
      <c r="A4" t="s">
        <v>165</v>
      </c>
    </row>
    <row r="5" spans="1:16" ht="15.75" thickBot="1" x14ac:dyDescent="0.3">
      <c r="A5" t="s">
        <v>166</v>
      </c>
    </row>
    <row r="6" spans="1:16" x14ac:dyDescent="0.25">
      <c r="A6" s="42" t="s">
        <v>167</v>
      </c>
      <c r="B6" s="7"/>
      <c r="C6" s="7"/>
      <c r="D6" s="7"/>
      <c r="E6" s="7"/>
      <c r="F6" s="7"/>
      <c r="G6" s="7"/>
      <c r="H6" s="7"/>
      <c r="I6" s="7"/>
      <c r="J6" s="7"/>
      <c r="K6" s="7"/>
      <c r="L6" s="7"/>
      <c r="M6" s="7"/>
      <c r="N6" s="7"/>
      <c r="O6" s="7"/>
      <c r="P6" s="8"/>
    </row>
    <row r="7" spans="1:16" x14ac:dyDescent="0.25">
      <c r="A7" s="9" t="s">
        <v>168</v>
      </c>
      <c r="B7" s="10"/>
      <c r="C7" s="10"/>
      <c r="D7" s="10"/>
      <c r="E7" s="10"/>
      <c r="F7" s="10"/>
      <c r="G7" s="10"/>
      <c r="H7" s="10"/>
      <c r="I7" s="10"/>
      <c r="J7" s="10"/>
      <c r="K7" s="10"/>
      <c r="L7" s="10"/>
      <c r="M7" s="10"/>
      <c r="N7" s="10"/>
      <c r="O7" s="10"/>
      <c r="P7" s="11"/>
    </row>
    <row r="8" spans="1:16" x14ac:dyDescent="0.25">
      <c r="A8" s="9" t="s">
        <v>169</v>
      </c>
      <c r="B8" s="10"/>
      <c r="C8" s="10"/>
      <c r="D8" s="10"/>
      <c r="E8" s="10"/>
      <c r="F8" s="10"/>
      <c r="G8" s="10"/>
      <c r="H8" s="10"/>
      <c r="I8" s="10"/>
      <c r="J8" s="10"/>
      <c r="K8" s="10"/>
      <c r="L8" s="10"/>
      <c r="M8" s="10"/>
      <c r="N8" s="10"/>
      <c r="O8" s="10"/>
      <c r="P8" s="11"/>
    </row>
    <row r="9" spans="1:16" x14ac:dyDescent="0.25">
      <c r="A9" s="9" t="s">
        <v>170</v>
      </c>
      <c r="B9" s="10"/>
      <c r="C9" s="10"/>
      <c r="D9" s="10"/>
      <c r="E9" s="10"/>
      <c r="F9" s="10"/>
      <c r="G9" s="10"/>
      <c r="H9" s="10"/>
      <c r="I9" s="10"/>
      <c r="J9" s="10"/>
      <c r="K9" s="10"/>
      <c r="L9" s="10"/>
      <c r="M9" s="10"/>
      <c r="N9" s="10"/>
      <c r="O9" s="10"/>
      <c r="P9" s="11"/>
    </row>
    <row r="10" spans="1:16" x14ac:dyDescent="0.25">
      <c r="A10" s="9"/>
      <c r="B10" s="10"/>
      <c r="C10" s="10"/>
      <c r="D10" s="10"/>
      <c r="E10" s="10"/>
      <c r="F10" s="10"/>
      <c r="G10" s="10"/>
      <c r="H10" s="10"/>
      <c r="I10" s="10"/>
      <c r="J10" s="10"/>
      <c r="K10" s="10"/>
      <c r="L10" s="10"/>
      <c r="M10" s="10"/>
      <c r="N10" s="10"/>
      <c r="O10" s="10"/>
      <c r="P10" s="11"/>
    </row>
    <row r="11" spans="1:16" x14ac:dyDescent="0.25">
      <c r="A11" s="9"/>
      <c r="B11" s="2" t="s">
        <v>1</v>
      </c>
      <c r="C11" s="2" t="s">
        <v>2</v>
      </c>
      <c r="D11" s="2" t="s">
        <v>3</v>
      </c>
      <c r="E11" s="2" t="s">
        <v>4</v>
      </c>
      <c r="F11" s="10"/>
      <c r="G11" s="2" t="s">
        <v>2</v>
      </c>
      <c r="H11" s="2" t="s">
        <v>4</v>
      </c>
      <c r="I11" s="2" t="s">
        <v>1</v>
      </c>
      <c r="J11" s="2" t="s">
        <v>3</v>
      </c>
      <c r="K11" s="10"/>
      <c r="L11" s="2" t="s">
        <v>3</v>
      </c>
      <c r="M11" s="2" t="s">
        <v>1</v>
      </c>
      <c r="N11" s="2" t="s">
        <v>2</v>
      </c>
      <c r="O11" s="2" t="s">
        <v>4</v>
      </c>
      <c r="P11" s="11"/>
    </row>
    <row r="12" spans="1:16" x14ac:dyDescent="0.25">
      <c r="A12" s="9"/>
      <c r="B12" s="2" t="s">
        <v>2</v>
      </c>
      <c r="C12" s="2" t="s">
        <v>3</v>
      </c>
      <c r="D12" s="2" t="s">
        <v>4</v>
      </c>
      <c r="E12" s="2" t="s">
        <v>1</v>
      </c>
      <c r="F12" s="10"/>
      <c r="G12" s="2" t="s">
        <v>3</v>
      </c>
      <c r="H12" s="2" t="s">
        <v>1</v>
      </c>
      <c r="I12" s="2" t="s">
        <v>2</v>
      </c>
      <c r="J12" s="2" t="s">
        <v>4</v>
      </c>
      <c r="K12" s="10"/>
      <c r="L12" s="2" t="s">
        <v>1</v>
      </c>
      <c r="M12" s="2" t="s">
        <v>3</v>
      </c>
      <c r="N12" s="2" t="s">
        <v>4</v>
      </c>
      <c r="O12" s="2" t="s">
        <v>2</v>
      </c>
      <c r="P12" s="11"/>
    </row>
    <row r="13" spans="1:16" x14ac:dyDescent="0.25">
      <c r="A13" s="9"/>
      <c r="B13" s="2" t="s">
        <v>3</v>
      </c>
      <c r="C13" s="2" t="s">
        <v>4</v>
      </c>
      <c r="D13" s="2" t="s">
        <v>1</v>
      </c>
      <c r="E13" s="2" t="s">
        <v>2</v>
      </c>
      <c r="F13" s="10"/>
      <c r="G13" s="2" t="s">
        <v>4</v>
      </c>
      <c r="H13" s="2" t="s">
        <v>2</v>
      </c>
      <c r="I13" s="2" t="s">
        <v>3</v>
      </c>
      <c r="J13" s="2" t="s">
        <v>1</v>
      </c>
      <c r="K13" s="10"/>
      <c r="L13" s="2" t="s">
        <v>4</v>
      </c>
      <c r="M13" s="2" t="s">
        <v>2</v>
      </c>
      <c r="N13" s="2" t="s">
        <v>3</v>
      </c>
      <c r="O13" s="2" t="s">
        <v>1</v>
      </c>
      <c r="P13" s="11"/>
    </row>
    <row r="14" spans="1:16" x14ac:dyDescent="0.25">
      <c r="A14" s="9"/>
      <c r="B14" s="2" t="s">
        <v>4</v>
      </c>
      <c r="C14" s="2" t="s">
        <v>1</v>
      </c>
      <c r="D14" s="2" t="s">
        <v>2</v>
      </c>
      <c r="E14" s="2" t="s">
        <v>3</v>
      </c>
      <c r="F14" s="10"/>
      <c r="G14" s="2" t="s">
        <v>1</v>
      </c>
      <c r="H14" s="2" t="s">
        <v>3</v>
      </c>
      <c r="I14" s="2" t="s">
        <v>4</v>
      </c>
      <c r="J14" s="2" t="s">
        <v>2</v>
      </c>
      <c r="K14" s="10"/>
      <c r="L14" s="2" t="s">
        <v>2</v>
      </c>
      <c r="M14" s="2" t="s">
        <v>4</v>
      </c>
      <c r="N14" s="2" t="s">
        <v>1</v>
      </c>
      <c r="O14" s="2" t="s">
        <v>3</v>
      </c>
      <c r="P14" s="11"/>
    </row>
    <row r="15" spans="1:16" x14ac:dyDescent="0.25">
      <c r="A15" s="9"/>
      <c r="B15" s="47" t="s">
        <v>171</v>
      </c>
      <c r="C15" s="10"/>
      <c r="D15" s="10"/>
      <c r="E15" s="10"/>
      <c r="F15" s="10"/>
      <c r="G15" s="47" t="s">
        <v>172</v>
      </c>
      <c r="H15" s="10"/>
      <c r="I15" s="10"/>
      <c r="J15" s="10"/>
      <c r="K15" s="10"/>
      <c r="L15" s="47" t="s">
        <v>173</v>
      </c>
      <c r="M15" s="10"/>
      <c r="N15" s="10"/>
      <c r="O15" s="10"/>
      <c r="P15" s="11"/>
    </row>
    <row r="16" spans="1:16" ht="15.75" thickBot="1" x14ac:dyDescent="0.3">
      <c r="A16" s="20"/>
      <c r="B16" s="21"/>
      <c r="C16" s="21"/>
      <c r="D16" s="21"/>
      <c r="E16" s="21"/>
      <c r="F16" s="21"/>
      <c r="G16" s="21"/>
      <c r="H16" s="21"/>
      <c r="I16" s="21"/>
      <c r="J16" s="21"/>
      <c r="K16" s="21"/>
      <c r="L16" s="21"/>
      <c r="M16" s="21"/>
      <c r="N16" s="21"/>
      <c r="O16" s="21"/>
      <c r="P16" s="22"/>
    </row>
    <row r="18" spans="1:14" x14ac:dyDescent="0.25">
      <c r="A18" s="2"/>
      <c r="B18" s="62" t="s">
        <v>174</v>
      </c>
      <c r="C18" s="62"/>
      <c r="D18" s="62"/>
      <c r="E18" s="62"/>
      <c r="G18" s="2"/>
      <c r="H18" s="62" t="s">
        <v>174</v>
      </c>
      <c r="I18" s="62"/>
      <c r="J18" s="62"/>
      <c r="K18" s="62"/>
    </row>
    <row r="19" spans="1:14" x14ac:dyDescent="0.25">
      <c r="A19" s="49" t="s">
        <v>175</v>
      </c>
      <c r="B19" s="48">
        <v>1</v>
      </c>
      <c r="C19" s="48">
        <v>2</v>
      </c>
      <c r="D19" s="48">
        <v>3</v>
      </c>
      <c r="E19" s="48">
        <v>4</v>
      </c>
      <c r="G19" s="49" t="s">
        <v>175</v>
      </c>
      <c r="H19" s="48">
        <v>1</v>
      </c>
      <c r="I19" s="48">
        <v>2</v>
      </c>
      <c r="J19" s="48">
        <v>3</v>
      </c>
      <c r="K19" s="48">
        <v>4</v>
      </c>
      <c r="L19" t="s">
        <v>189</v>
      </c>
      <c r="M19" t="s">
        <v>190</v>
      </c>
      <c r="N19" t="s">
        <v>20</v>
      </c>
    </row>
    <row r="20" spans="1:14" x14ac:dyDescent="0.25">
      <c r="A20" s="49">
        <v>1</v>
      </c>
      <c r="B20" s="2" t="s">
        <v>179</v>
      </c>
      <c r="C20" s="2" t="s">
        <v>180</v>
      </c>
      <c r="D20" s="2" t="s">
        <v>182</v>
      </c>
      <c r="E20" s="2" t="s">
        <v>185</v>
      </c>
      <c r="G20" s="49">
        <v>1</v>
      </c>
      <c r="H20" s="2">
        <v>12</v>
      </c>
      <c r="I20" s="2">
        <v>11</v>
      </c>
      <c r="J20" s="2">
        <v>13</v>
      </c>
      <c r="K20" s="2">
        <v>8</v>
      </c>
      <c r="L20">
        <f>SUM(H20:K20)</f>
        <v>44</v>
      </c>
      <c r="M20">
        <f>AVERAGE(H20:K20)</f>
        <v>11</v>
      </c>
      <c r="N20">
        <f>L20^2</f>
        <v>1936</v>
      </c>
    </row>
    <row r="21" spans="1:14" x14ac:dyDescent="0.25">
      <c r="A21" s="49">
        <v>2</v>
      </c>
      <c r="B21" s="2" t="s">
        <v>176</v>
      </c>
      <c r="C21" s="2" t="s">
        <v>179</v>
      </c>
      <c r="D21" s="2" t="s">
        <v>180</v>
      </c>
      <c r="E21" s="2" t="s">
        <v>182</v>
      </c>
      <c r="G21" s="49">
        <v>2</v>
      </c>
      <c r="H21" s="2">
        <v>14</v>
      </c>
      <c r="I21" s="2">
        <v>12</v>
      </c>
      <c r="J21" s="2">
        <v>11</v>
      </c>
      <c r="K21" s="2">
        <v>13</v>
      </c>
      <c r="L21">
        <f t="shared" ref="L21:L23" si="0">SUM(H21:K21)</f>
        <v>50</v>
      </c>
      <c r="M21">
        <f t="shared" ref="M21:M23" si="1">AVERAGE(H21:K21)</f>
        <v>12.5</v>
      </c>
      <c r="N21">
        <f t="shared" ref="N21:N23" si="2">L21^2</f>
        <v>2500</v>
      </c>
    </row>
    <row r="22" spans="1:14" x14ac:dyDescent="0.25">
      <c r="A22" s="49">
        <v>3</v>
      </c>
      <c r="B22" s="2" t="s">
        <v>177</v>
      </c>
      <c r="C22" s="2" t="s">
        <v>176</v>
      </c>
      <c r="D22" s="2" t="s">
        <v>183</v>
      </c>
      <c r="E22" s="2" t="s">
        <v>186</v>
      </c>
      <c r="G22" s="49">
        <v>3</v>
      </c>
      <c r="H22" s="2">
        <v>17</v>
      </c>
      <c r="I22" s="2">
        <v>14</v>
      </c>
      <c r="J22" s="2">
        <v>10</v>
      </c>
      <c r="K22" s="2">
        <v>9</v>
      </c>
      <c r="L22">
        <f t="shared" si="0"/>
        <v>50</v>
      </c>
      <c r="M22">
        <f t="shared" si="1"/>
        <v>12.5</v>
      </c>
      <c r="N22">
        <f t="shared" si="2"/>
        <v>2500</v>
      </c>
    </row>
    <row r="23" spans="1:14" x14ac:dyDescent="0.25">
      <c r="A23" s="49">
        <v>4</v>
      </c>
      <c r="B23" s="2" t="s">
        <v>178</v>
      </c>
      <c r="C23" s="2" t="s">
        <v>181</v>
      </c>
      <c r="D23" s="2" t="s">
        <v>184</v>
      </c>
      <c r="E23" s="2" t="s">
        <v>187</v>
      </c>
      <c r="G23" s="49">
        <v>4</v>
      </c>
      <c r="H23" s="2">
        <v>13</v>
      </c>
      <c r="I23" s="2">
        <v>14</v>
      </c>
      <c r="J23" s="2">
        <v>13</v>
      </c>
      <c r="K23" s="2">
        <v>9</v>
      </c>
      <c r="L23">
        <f t="shared" si="0"/>
        <v>49</v>
      </c>
      <c r="M23">
        <f t="shared" si="1"/>
        <v>12.25</v>
      </c>
      <c r="N23">
        <f t="shared" si="2"/>
        <v>2401</v>
      </c>
    </row>
    <row r="24" spans="1:14" x14ac:dyDescent="0.25">
      <c r="G24" t="s">
        <v>188</v>
      </c>
      <c r="H24">
        <f>SUM(H20:H23)</f>
        <v>56</v>
      </c>
      <c r="I24">
        <f t="shared" ref="I24:K24" si="3">SUM(I20:I23)</f>
        <v>51</v>
      </c>
      <c r="J24">
        <f t="shared" si="3"/>
        <v>47</v>
      </c>
      <c r="K24">
        <f t="shared" si="3"/>
        <v>39</v>
      </c>
      <c r="L24">
        <f>SUM(H20:K23)</f>
        <v>193</v>
      </c>
      <c r="M24" t="s">
        <v>11</v>
      </c>
    </row>
    <row r="25" spans="1:14" x14ac:dyDescent="0.25">
      <c r="G25" t="s">
        <v>190</v>
      </c>
      <c r="H25">
        <f>AVERAGE(H20:H23)</f>
        <v>14</v>
      </c>
      <c r="I25">
        <f t="shared" ref="I25:K25" si="4">AVERAGE(I20:I23)</f>
        <v>12.75</v>
      </c>
      <c r="J25">
        <f t="shared" si="4"/>
        <v>11.75</v>
      </c>
      <c r="K25">
        <f t="shared" si="4"/>
        <v>9.75</v>
      </c>
      <c r="L25">
        <f>AVERAGE(H20:K23)</f>
        <v>12.0625</v>
      </c>
      <c r="M25" t="s">
        <v>13</v>
      </c>
    </row>
    <row r="26" spans="1:14" x14ac:dyDescent="0.25">
      <c r="G26" t="s">
        <v>20</v>
      </c>
      <c r="H26">
        <f>H24^2</f>
        <v>3136</v>
      </c>
      <c r="I26">
        <f t="shared" ref="I26:K26" si="5">I24^2</f>
        <v>2601</v>
      </c>
      <c r="J26">
        <f t="shared" si="5"/>
        <v>2209</v>
      </c>
      <c r="K26">
        <f t="shared" si="5"/>
        <v>1521</v>
      </c>
      <c r="L26">
        <f>SUMSQ(H20:K23)</f>
        <v>2409</v>
      </c>
      <c r="M26" t="s">
        <v>191</v>
      </c>
    </row>
    <row r="27" spans="1:14" x14ac:dyDescent="0.25">
      <c r="L27">
        <v>16</v>
      </c>
      <c r="M27" t="s">
        <v>133</v>
      </c>
    </row>
    <row r="28" spans="1:14" x14ac:dyDescent="0.25">
      <c r="H28" s="50" t="s">
        <v>1</v>
      </c>
      <c r="I28" s="50" t="s">
        <v>2</v>
      </c>
      <c r="J28" s="50" t="s">
        <v>3</v>
      </c>
      <c r="K28" s="50" t="s">
        <v>4</v>
      </c>
    </row>
    <row r="29" spans="1:14" x14ac:dyDescent="0.25">
      <c r="G29" t="s">
        <v>10</v>
      </c>
      <c r="H29">
        <f>SUM(H$22,I$23,J$20,K$21)</f>
        <v>57</v>
      </c>
      <c r="I29">
        <f>SUM(H$21,I$22,J$23,K$20)</f>
        <v>49</v>
      </c>
      <c r="J29">
        <f>SUM(H$20,I$21,J$22,K$23)</f>
        <v>43</v>
      </c>
      <c r="K29">
        <f>SUM(H$23,I$20,J$21,K$22)</f>
        <v>44</v>
      </c>
    </row>
    <row r="30" spans="1:14" x14ac:dyDescent="0.25">
      <c r="G30" t="s">
        <v>190</v>
      </c>
      <c r="H30">
        <f>AVERAGE(H$22,I$23,J$20,K$21)</f>
        <v>14.25</v>
      </c>
      <c r="I30">
        <f>AVERAGE(H$21,I$22,J$23,K$20)</f>
        <v>12.25</v>
      </c>
      <c r="J30">
        <f>AVERAGE(H$20,I$21,J$22,K$23)</f>
        <v>10.75</v>
      </c>
      <c r="K30">
        <f>AVERAGE(H$23,I$20,J$21,K$22)</f>
        <v>11</v>
      </c>
    </row>
    <row r="31" spans="1:14" x14ac:dyDescent="0.25">
      <c r="G31" t="s">
        <v>20</v>
      </c>
      <c r="H31">
        <f>H29^2</f>
        <v>3249</v>
      </c>
      <c r="I31">
        <f t="shared" ref="I31:K31" si="6">I29^2</f>
        <v>2401</v>
      </c>
      <c r="J31">
        <f t="shared" si="6"/>
        <v>1849</v>
      </c>
      <c r="K31">
        <f t="shared" si="6"/>
        <v>1936</v>
      </c>
    </row>
    <row r="33" spans="1:13" ht="15.75" thickBot="1" x14ac:dyDescent="0.3">
      <c r="A33" s="41" t="s">
        <v>192</v>
      </c>
      <c r="B33" s="41"/>
      <c r="C33" s="41" t="s">
        <v>193</v>
      </c>
      <c r="D33" s="41"/>
    </row>
    <row r="34" spans="1:13" x14ac:dyDescent="0.25">
      <c r="A34" s="42" t="s">
        <v>194</v>
      </c>
      <c r="B34" s="7">
        <f>SUM(N20:N23)/4</f>
        <v>2334.25</v>
      </c>
      <c r="C34" s="43" t="s">
        <v>7</v>
      </c>
      <c r="D34" s="7">
        <f>(L$24)^2/L$27</f>
        <v>2328.0625</v>
      </c>
      <c r="E34" s="43" t="s">
        <v>6</v>
      </c>
      <c r="F34" s="7">
        <f>B34-D34</f>
        <v>6.1875</v>
      </c>
      <c r="G34" s="7"/>
      <c r="H34" s="7"/>
      <c r="I34" s="7"/>
      <c r="J34" s="8"/>
    </row>
    <row r="35" spans="1:13" x14ac:dyDescent="0.25">
      <c r="A35" s="9" t="s">
        <v>195</v>
      </c>
      <c r="B35" s="10">
        <f>SUM(H26:K26)/4</f>
        <v>2366.75</v>
      </c>
      <c r="C35" s="44" t="s">
        <v>7</v>
      </c>
      <c r="D35" s="10">
        <f>(L$24)^2/L$27</f>
        <v>2328.0625</v>
      </c>
      <c r="E35" s="44" t="s">
        <v>6</v>
      </c>
      <c r="F35" s="10">
        <f>B35-D35</f>
        <v>38.6875</v>
      </c>
      <c r="G35" s="10"/>
      <c r="H35" s="10"/>
      <c r="I35" s="10"/>
      <c r="J35" s="11"/>
    </row>
    <row r="36" spans="1:13" x14ac:dyDescent="0.25">
      <c r="A36" s="9" t="s">
        <v>8</v>
      </c>
      <c r="B36" s="10">
        <f>SUM(H31:K31)/4</f>
        <v>2358.75</v>
      </c>
      <c r="C36" s="44" t="s">
        <v>7</v>
      </c>
      <c r="D36" s="10">
        <f>(L$24)^2/L$27</f>
        <v>2328.0625</v>
      </c>
      <c r="E36" s="44" t="s">
        <v>6</v>
      </c>
      <c r="F36" s="10">
        <f>B36-D36</f>
        <v>30.6875</v>
      </c>
      <c r="G36" s="10"/>
      <c r="H36" s="10"/>
      <c r="I36" s="10"/>
      <c r="J36" s="11"/>
    </row>
    <row r="37" spans="1:13" x14ac:dyDescent="0.25">
      <c r="A37" s="9" t="s">
        <v>5</v>
      </c>
      <c r="B37" s="10">
        <f>L26</f>
        <v>2409</v>
      </c>
      <c r="C37" s="44" t="s">
        <v>7</v>
      </c>
      <c r="D37" s="10">
        <f>(L$24)^2/L$27</f>
        <v>2328.0625</v>
      </c>
      <c r="E37" s="44" t="s">
        <v>6</v>
      </c>
      <c r="F37" s="10">
        <f>B37-D37</f>
        <v>80.9375</v>
      </c>
      <c r="G37" s="10"/>
      <c r="H37" s="10"/>
      <c r="I37" s="10"/>
      <c r="J37" s="11"/>
    </row>
    <row r="38" spans="1:13" ht="15.75" thickBot="1" x14ac:dyDescent="0.3">
      <c r="A38" s="20" t="s">
        <v>9</v>
      </c>
      <c r="B38" s="21">
        <f>F37</f>
        <v>80.9375</v>
      </c>
      <c r="C38" s="45" t="s">
        <v>7</v>
      </c>
      <c r="D38" s="21">
        <f>F34</f>
        <v>6.1875</v>
      </c>
      <c r="E38" s="45" t="s">
        <v>7</v>
      </c>
      <c r="F38" s="21">
        <f>F35</f>
        <v>38.6875</v>
      </c>
      <c r="G38" s="45" t="s">
        <v>7</v>
      </c>
      <c r="H38" s="21">
        <f>F36</f>
        <v>30.6875</v>
      </c>
      <c r="I38" s="45" t="s">
        <v>6</v>
      </c>
      <c r="J38" s="22">
        <f>B38-D38-F38-H38</f>
        <v>5.375</v>
      </c>
    </row>
    <row r="40" spans="1:13" x14ac:dyDescent="0.25">
      <c r="A40" s="51" t="s">
        <v>14</v>
      </c>
      <c r="B40" s="51" t="s">
        <v>15</v>
      </c>
      <c r="C40" s="52" t="s">
        <v>16</v>
      </c>
      <c r="D40" s="51" t="s">
        <v>17</v>
      </c>
      <c r="E40" s="52" t="s">
        <v>18</v>
      </c>
      <c r="F40" s="51" t="s">
        <v>19</v>
      </c>
    </row>
    <row r="41" spans="1:13" x14ac:dyDescent="0.25">
      <c r="A41" s="53" t="s">
        <v>23</v>
      </c>
      <c r="B41" s="2">
        <f>F36</f>
        <v>30.6875</v>
      </c>
      <c r="C41" s="2">
        <f>4-1</f>
        <v>3</v>
      </c>
      <c r="D41" s="2">
        <f>B41/C41</f>
        <v>10.229166666666666</v>
      </c>
      <c r="E41" s="2">
        <f>D41/D44</f>
        <v>11.41860465116279</v>
      </c>
      <c r="F41" s="2">
        <f>_xlfn.F.DIST.RT(E41,C41,C45)</f>
        <v>3.7151888201493216E-4</v>
      </c>
      <c r="G41" s="2" t="s">
        <v>141</v>
      </c>
      <c r="H41" s="3" t="s">
        <v>198</v>
      </c>
    </row>
    <row r="42" spans="1:13" x14ac:dyDescent="0.25">
      <c r="A42" s="53" t="s">
        <v>197</v>
      </c>
      <c r="B42" s="2">
        <f>F34</f>
        <v>6.1875</v>
      </c>
      <c r="C42" s="2">
        <f>4-1</f>
        <v>3</v>
      </c>
      <c r="D42" s="2">
        <f t="shared" ref="D42:D44" si="7">B42/C42</f>
        <v>2.0625</v>
      </c>
      <c r="E42" s="2">
        <f>D42/D44</f>
        <v>2.3023255813953489</v>
      </c>
      <c r="F42" s="2">
        <f>_xlfn.F.DIST.RT(E42,C42,C45)</f>
        <v>0.11864117624454495</v>
      </c>
      <c r="G42" s="2" t="s">
        <v>148</v>
      </c>
      <c r="H42" s="3" t="s">
        <v>175</v>
      </c>
    </row>
    <row r="43" spans="1:13" x14ac:dyDescent="0.25">
      <c r="A43" s="53" t="s">
        <v>196</v>
      </c>
      <c r="B43" s="2">
        <f>F35</f>
        <v>38.6875</v>
      </c>
      <c r="C43" s="2">
        <f>4-1</f>
        <v>3</v>
      </c>
      <c r="D43" s="2">
        <f t="shared" si="7"/>
        <v>12.895833333333334</v>
      </c>
      <c r="E43" s="2">
        <f>D43/D44</f>
        <v>14.395348837209303</v>
      </c>
      <c r="F43" s="2">
        <f>_xlfn.F.DIST.RT(E43,C43,C45)</f>
        <v>1.0945083020313923E-4</v>
      </c>
      <c r="G43" s="2" t="s">
        <v>141</v>
      </c>
      <c r="H43" s="3" t="s">
        <v>174</v>
      </c>
    </row>
    <row r="44" spans="1:13" x14ac:dyDescent="0.25">
      <c r="A44" s="53" t="s">
        <v>27</v>
      </c>
      <c r="B44" s="2">
        <f>J38</f>
        <v>5.375</v>
      </c>
      <c r="C44" s="2">
        <f>(4-2)*(4-1)</f>
        <v>6</v>
      </c>
      <c r="D44" s="2">
        <f t="shared" si="7"/>
        <v>0.89583333333333337</v>
      </c>
      <c r="E44" s="2"/>
      <c r="F44" s="2"/>
    </row>
    <row r="45" spans="1:13" x14ac:dyDescent="0.25">
      <c r="A45" s="53" t="s">
        <v>10</v>
      </c>
      <c r="B45" s="2">
        <f>F37</f>
        <v>80.9375</v>
      </c>
      <c r="C45" s="2">
        <f>16-1</f>
        <v>15</v>
      </c>
      <c r="D45" s="2"/>
      <c r="E45" s="2"/>
      <c r="F45" s="2"/>
    </row>
    <row r="46" spans="1:13" ht="15.75" thickBot="1" x14ac:dyDescent="0.3"/>
    <row r="47" spans="1:13" x14ac:dyDescent="0.25">
      <c r="A47" s="55" t="s">
        <v>31</v>
      </c>
      <c r="B47" s="7"/>
      <c r="C47" s="7"/>
      <c r="D47" s="7"/>
      <c r="E47" s="7"/>
      <c r="F47" s="7"/>
      <c r="G47" s="7"/>
      <c r="H47" s="7"/>
      <c r="I47" s="7"/>
      <c r="J47" s="7"/>
      <c r="K47" s="7"/>
      <c r="L47" s="7"/>
      <c r="M47" s="8"/>
    </row>
    <row r="48" spans="1:13" x14ac:dyDescent="0.25">
      <c r="A48" s="9"/>
      <c r="B48" s="10"/>
      <c r="C48" s="10"/>
      <c r="D48" s="10"/>
      <c r="E48" s="10" t="s">
        <v>199</v>
      </c>
      <c r="F48" s="30">
        <f>_xlfn.T.INV(0.975,6)</f>
        <v>2.4469118511449688</v>
      </c>
      <c r="G48" s="10"/>
      <c r="H48" s="2"/>
      <c r="I48" s="2" t="s">
        <v>1</v>
      </c>
      <c r="J48" s="2" t="s">
        <v>2</v>
      </c>
      <c r="K48" s="2" t="s">
        <v>3</v>
      </c>
      <c r="L48" s="2" t="s">
        <v>4</v>
      </c>
      <c r="M48" s="11"/>
    </row>
    <row r="49" spans="1:13" x14ac:dyDescent="0.25">
      <c r="A49" s="9"/>
      <c r="B49" s="10"/>
      <c r="C49" s="10"/>
      <c r="D49" s="10"/>
      <c r="E49" s="19" t="s">
        <v>31</v>
      </c>
      <c r="F49" s="19">
        <f>F48*(SQRT(2*D44/4))</f>
        <v>1.6376343364514183</v>
      </c>
      <c r="G49" s="10"/>
      <c r="H49" s="2" t="s">
        <v>1</v>
      </c>
      <c r="I49" s="25"/>
      <c r="J49" s="26">
        <f>ABS(H30-I30)</f>
        <v>2</v>
      </c>
      <c r="K49" s="26">
        <f>ABS(H30-J30)</f>
        <v>3.5</v>
      </c>
      <c r="L49" s="26">
        <f>ABS(H30-K30)</f>
        <v>3.25</v>
      </c>
      <c r="M49" s="11"/>
    </row>
    <row r="50" spans="1:13" x14ac:dyDescent="0.25">
      <c r="A50" s="9"/>
      <c r="B50" s="10"/>
      <c r="C50" s="10"/>
      <c r="D50" s="10"/>
      <c r="E50" s="10"/>
      <c r="F50" s="10"/>
      <c r="G50" s="10"/>
      <c r="H50" s="2" t="s">
        <v>2</v>
      </c>
      <c r="I50" s="2"/>
      <c r="J50" s="25"/>
      <c r="K50" s="2">
        <f>ABS(I30-J30)</f>
        <v>1.5</v>
      </c>
      <c r="L50" s="2">
        <f>ABS(I30-K30)</f>
        <v>1.25</v>
      </c>
      <c r="M50" s="11"/>
    </row>
    <row r="51" spans="1:13" x14ac:dyDescent="0.25">
      <c r="A51" s="9"/>
      <c r="B51" s="10"/>
      <c r="C51" s="10"/>
      <c r="D51" s="10"/>
      <c r="E51" s="10"/>
      <c r="F51" s="10"/>
      <c r="G51" s="10"/>
      <c r="H51" s="2" t="s">
        <v>3</v>
      </c>
      <c r="I51" s="2"/>
      <c r="J51" s="2"/>
      <c r="K51" s="25"/>
      <c r="L51" s="2">
        <f>ABS(J30-K30)</f>
        <v>0.25</v>
      </c>
      <c r="M51" s="11"/>
    </row>
    <row r="52" spans="1:13" x14ac:dyDescent="0.25">
      <c r="A52" s="9"/>
      <c r="B52" s="10"/>
      <c r="C52" s="10"/>
      <c r="D52" s="10"/>
      <c r="E52" s="10"/>
      <c r="F52" s="10"/>
      <c r="G52" s="10"/>
      <c r="H52" s="2" t="s">
        <v>4</v>
      </c>
      <c r="I52" s="2"/>
      <c r="J52" s="2"/>
      <c r="K52" s="2"/>
      <c r="L52" s="25"/>
      <c r="M52" s="11"/>
    </row>
    <row r="53" spans="1:13" x14ac:dyDescent="0.25">
      <c r="A53" s="9"/>
      <c r="B53" s="10"/>
      <c r="C53" s="10"/>
      <c r="D53" s="10"/>
      <c r="E53" s="10"/>
      <c r="F53" s="10"/>
      <c r="G53" s="10"/>
      <c r="H53" s="54" t="s">
        <v>200</v>
      </c>
      <c r="I53" s="10"/>
      <c r="J53" s="10"/>
      <c r="K53" s="10"/>
      <c r="L53" s="10"/>
      <c r="M53" s="11"/>
    </row>
    <row r="54" spans="1:13" ht="15.75" thickBot="1" x14ac:dyDescent="0.3">
      <c r="A54" s="20"/>
      <c r="B54" s="21"/>
      <c r="C54" s="21"/>
      <c r="D54" s="21"/>
      <c r="E54" s="21"/>
      <c r="F54" s="21"/>
      <c r="G54" s="21"/>
      <c r="H54" s="21"/>
      <c r="I54" s="21"/>
      <c r="J54" s="21"/>
      <c r="K54" s="21"/>
      <c r="L54" s="21"/>
      <c r="M54" s="22"/>
    </row>
  </sheetData>
  <mergeCells count="2">
    <mergeCell ref="B18:E18"/>
    <mergeCell ref="H18:K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workbookViewId="0">
      <selection activeCell="B1" sqref="B1:Q1"/>
    </sheetView>
  </sheetViews>
  <sheetFormatPr baseColWidth="10" defaultRowHeight="15" x14ac:dyDescent="0.25"/>
  <cols>
    <col min="1" max="8" width="6.875" customWidth="1"/>
    <col min="9" max="9" width="12.875" customWidth="1"/>
    <col min="10" max="10" width="6.875" customWidth="1"/>
    <col min="11" max="11" width="10.375" customWidth="1"/>
    <col min="12" max="13" width="6.875" customWidth="1"/>
    <col min="14" max="14" width="10.125" customWidth="1"/>
    <col min="15" max="15" width="6.625" customWidth="1"/>
    <col min="16" max="16" width="5.75" customWidth="1"/>
    <col min="17" max="17" width="6.625" customWidth="1"/>
  </cols>
  <sheetData>
    <row r="1" spans="1:20" x14ac:dyDescent="0.25">
      <c r="B1" s="64" t="s">
        <v>202</v>
      </c>
      <c r="C1" s="64"/>
      <c r="D1" s="64"/>
      <c r="E1" s="64"/>
      <c r="F1" s="64"/>
      <c r="G1" s="64"/>
      <c r="H1" s="64"/>
      <c r="I1" s="64"/>
      <c r="J1" s="64"/>
      <c r="K1" s="64"/>
      <c r="L1" s="64"/>
      <c r="M1" s="64"/>
      <c r="N1" s="64"/>
      <c r="O1" s="64"/>
      <c r="P1" s="64"/>
      <c r="Q1" s="64"/>
    </row>
    <row r="2" spans="1:20" x14ac:dyDescent="0.25">
      <c r="A2" s="58" t="s">
        <v>203</v>
      </c>
      <c r="B2" s="67">
        <v>1</v>
      </c>
      <c r="C2" s="63"/>
      <c r="D2" s="63">
        <v>2</v>
      </c>
      <c r="E2" s="63"/>
      <c r="F2" s="63">
        <v>3</v>
      </c>
      <c r="G2" s="63"/>
      <c r="H2" s="63">
        <v>4</v>
      </c>
      <c r="I2" s="63"/>
      <c r="J2" s="63">
        <v>5</v>
      </c>
      <c r="K2" s="63"/>
      <c r="L2" s="63">
        <v>6</v>
      </c>
      <c r="M2" s="63"/>
      <c r="N2" s="63">
        <v>7</v>
      </c>
      <c r="O2" s="63"/>
      <c r="P2" s="63">
        <v>8</v>
      </c>
      <c r="Q2" s="63"/>
      <c r="R2" s="5" t="s">
        <v>212</v>
      </c>
      <c r="S2" s="5" t="s">
        <v>213</v>
      </c>
      <c r="T2" s="5" t="s">
        <v>214</v>
      </c>
    </row>
    <row r="3" spans="1:20" x14ac:dyDescent="0.25">
      <c r="A3" s="56">
        <v>1</v>
      </c>
      <c r="B3" s="39" t="s">
        <v>204</v>
      </c>
      <c r="C3" s="2">
        <v>128</v>
      </c>
      <c r="D3" s="2" t="s">
        <v>207</v>
      </c>
      <c r="E3" s="2">
        <v>108</v>
      </c>
      <c r="F3" s="2" t="s">
        <v>206</v>
      </c>
      <c r="G3" s="2">
        <v>110</v>
      </c>
      <c r="H3" s="2" t="s">
        <v>205</v>
      </c>
      <c r="I3" s="2">
        <v>106</v>
      </c>
      <c r="J3" s="2" t="s">
        <v>208</v>
      </c>
      <c r="K3" s="2">
        <v>100</v>
      </c>
      <c r="L3" s="2" t="s">
        <v>209</v>
      </c>
      <c r="M3" s="2">
        <v>102</v>
      </c>
      <c r="N3" s="2" t="s">
        <v>210</v>
      </c>
      <c r="O3" s="2">
        <v>112</v>
      </c>
      <c r="P3" s="2" t="s">
        <v>211</v>
      </c>
      <c r="Q3" s="2">
        <v>110</v>
      </c>
      <c r="R3" s="2">
        <f>SUM(C3+E3+G3+I3+K3+M3+O3+Q3)</f>
        <v>876</v>
      </c>
      <c r="S3" s="2">
        <f>AVERAGE(C3,E3,G3,I3,K3,M3,O3,Q3)</f>
        <v>109.5</v>
      </c>
      <c r="T3" s="2">
        <f>R3^2</f>
        <v>767376</v>
      </c>
    </row>
    <row r="4" spans="1:20" x14ac:dyDescent="0.25">
      <c r="A4" s="56">
        <v>2</v>
      </c>
      <c r="B4" s="39" t="s">
        <v>205</v>
      </c>
      <c r="C4" s="2">
        <v>122</v>
      </c>
      <c r="D4" s="2" t="s">
        <v>206</v>
      </c>
      <c r="E4" s="2">
        <v>100</v>
      </c>
      <c r="F4" s="2" t="s">
        <v>207</v>
      </c>
      <c r="G4" s="2">
        <v>120</v>
      </c>
      <c r="H4" s="2" t="s">
        <v>204</v>
      </c>
      <c r="I4" s="2">
        <v>128</v>
      </c>
      <c r="J4" s="2" t="s">
        <v>209</v>
      </c>
      <c r="K4" s="2">
        <v>108</v>
      </c>
      <c r="L4" s="2" t="s">
        <v>208</v>
      </c>
      <c r="M4" s="2">
        <v>130</v>
      </c>
      <c r="N4" s="2" t="s">
        <v>211</v>
      </c>
      <c r="O4" s="2">
        <v>120</v>
      </c>
      <c r="P4" s="2" t="s">
        <v>210</v>
      </c>
      <c r="Q4" s="2">
        <v>110</v>
      </c>
      <c r="R4" s="2">
        <f t="shared" ref="R4:R10" si="0">SUM(C4+E4+G4+I4+K4+M4+O4+Q4)</f>
        <v>938</v>
      </c>
      <c r="S4" s="2">
        <f t="shared" ref="S4:S10" si="1">AVERAGE(C4,E4,G4,I4,K4,M4,O4,Q4)</f>
        <v>117.25</v>
      </c>
      <c r="T4" s="2">
        <f t="shared" ref="T4:T10" si="2">R4^2</f>
        <v>879844</v>
      </c>
    </row>
    <row r="5" spans="1:20" x14ac:dyDescent="0.25">
      <c r="A5" s="56">
        <v>3</v>
      </c>
      <c r="B5" s="39" t="s">
        <v>207</v>
      </c>
      <c r="C5" s="2">
        <v>110</v>
      </c>
      <c r="D5" s="2" t="s">
        <v>204</v>
      </c>
      <c r="E5" s="2">
        <v>48</v>
      </c>
      <c r="F5" s="2" t="s">
        <v>205</v>
      </c>
      <c r="G5" s="2">
        <v>110</v>
      </c>
      <c r="H5" s="2" t="s">
        <v>206</v>
      </c>
      <c r="I5" s="2">
        <v>120</v>
      </c>
      <c r="J5" s="2" t="s">
        <v>210</v>
      </c>
      <c r="K5" s="2">
        <v>102</v>
      </c>
      <c r="L5" s="2" t="s">
        <v>211</v>
      </c>
      <c r="M5" s="2">
        <v>108</v>
      </c>
      <c r="N5" s="2" t="s">
        <v>208</v>
      </c>
      <c r="O5" s="2">
        <v>108</v>
      </c>
      <c r="P5" s="2" t="s">
        <v>209</v>
      </c>
      <c r="Q5" s="2">
        <v>104</v>
      </c>
      <c r="R5" s="2">
        <f t="shared" si="0"/>
        <v>810</v>
      </c>
      <c r="S5" s="2">
        <f t="shared" si="1"/>
        <v>101.25</v>
      </c>
      <c r="T5" s="2">
        <f t="shared" si="2"/>
        <v>656100</v>
      </c>
    </row>
    <row r="6" spans="1:20" x14ac:dyDescent="0.25">
      <c r="A6" s="56">
        <v>4</v>
      </c>
      <c r="B6" s="39" t="s">
        <v>206</v>
      </c>
      <c r="C6" s="2">
        <v>96</v>
      </c>
      <c r="D6" s="2" t="s">
        <v>205</v>
      </c>
      <c r="E6" s="2">
        <v>96</v>
      </c>
      <c r="F6" s="2" t="s">
        <v>204</v>
      </c>
      <c r="G6" s="2">
        <v>90</v>
      </c>
      <c r="H6" s="2" t="s">
        <v>207</v>
      </c>
      <c r="I6" s="2">
        <v>106</v>
      </c>
      <c r="J6" s="2" t="s">
        <v>211</v>
      </c>
      <c r="K6" s="2">
        <v>96</v>
      </c>
      <c r="L6" s="2" t="s">
        <v>210</v>
      </c>
      <c r="M6" s="2">
        <v>90</v>
      </c>
      <c r="N6" s="2" t="s">
        <v>209</v>
      </c>
      <c r="O6" s="2">
        <v>98</v>
      </c>
      <c r="P6" s="2" t="s">
        <v>208</v>
      </c>
      <c r="Q6" s="2">
        <v>98</v>
      </c>
      <c r="R6" s="2">
        <f t="shared" si="0"/>
        <v>770</v>
      </c>
      <c r="S6" s="2">
        <f t="shared" si="1"/>
        <v>96.25</v>
      </c>
      <c r="T6" s="2">
        <f t="shared" si="2"/>
        <v>592900</v>
      </c>
    </row>
    <row r="7" spans="1:20" x14ac:dyDescent="0.25">
      <c r="A7" s="56">
        <v>5</v>
      </c>
      <c r="B7" s="39" t="s">
        <v>208</v>
      </c>
      <c r="C7" s="2">
        <v>120</v>
      </c>
      <c r="D7" s="2" t="s">
        <v>209</v>
      </c>
      <c r="E7" s="2">
        <v>128</v>
      </c>
      <c r="F7" s="2" t="s">
        <v>210</v>
      </c>
      <c r="G7" s="2">
        <v>130</v>
      </c>
      <c r="H7" s="2" t="s">
        <v>211</v>
      </c>
      <c r="I7" s="2">
        <v>128</v>
      </c>
      <c r="J7" s="2" t="s">
        <v>204</v>
      </c>
      <c r="K7" s="2">
        <v>110</v>
      </c>
      <c r="L7" s="2" t="s">
        <v>207</v>
      </c>
      <c r="M7" s="2">
        <v>132</v>
      </c>
      <c r="N7" s="2" t="s">
        <v>206</v>
      </c>
      <c r="O7" s="2">
        <v>128</v>
      </c>
      <c r="P7" s="2" t="s">
        <v>205</v>
      </c>
      <c r="Q7" s="2">
        <v>134</v>
      </c>
      <c r="R7" s="2">
        <f t="shared" si="0"/>
        <v>1010</v>
      </c>
      <c r="S7" s="2">
        <f>AVERAGE(C7,E7,G7,I7,K7,M7,O7,Q7)</f>
        <v>126.25</v>
      </c>
      <c r="T7" s="2">
        <f t="shared" si="2"/>
        <v>1020100</v>
      </c>
    </row>
    <row r="8" spans="1:20" x14ac:dyDescent="0.25">
      <c r="A8" s="56">
        <v>6</v>
      </c>
      <c r="B8" s="39" t="s">
        <v>209</v>
      </c>
      <c r="C8" s="2">
        <v>140</v>
      </c>
      <c r="D8" s="2" t="s">
        <v>208</v>
      </c>
      <c r="E8" s="2">
        <v>128</v>
      </c>
      <c r="F8" s="2" t="s">
        <v>211</v>
      </c>
      <c r="G8" s="2">
        <v>130</v>
      </c>
      <c r="H8" s="2" t="s">
        <v>210</v>
      </c>
      <c r="I8" s="2">
        <v>130</v>
      </c>
      <c r="J8" s="2" t="s">
        <v>205</v>
      </c>
      <c r="K8" s="2">
        <v>126</v>
      </c>
      <c r="L8" s="2" t="s">
        <v>206</v>
      </c>
      <c r="M8" s="2">
        <v>108</v>
      </c>
      <c r="N8" s="2" t="s">
        <v>207</v>
      </c>
      <c r="O8" s="2">
        <v>142</v>
      </c>
      <c r="P8" s="2" t="s">
        <v>204</v>
      </c>
      <c r="Q8" s="2">
        <v>140</v>
      </c>
      <c r="R8" s="2">
        <f t="shared" si="0"/>
        <v>1044</v>
      </c>
      <c r="S8" s="2">
        <f t="shared" si="1"/>
        <v>130.5</v>
      </c>
      <c r="T8" s="2">
        <f t="shared" si="2"/>
        <v>1089936</v>
      </c>
    </row>
    <row r="9" spans="1:20" x14ac:dyDescent="0.25">
      <c r="A9" s="56">
        <v>7</v>
      </c>
      <c r="B9" s="39" t="s">
        <v>210</v>
      </c>
      <c r="C9" s="2">
        <v>110</v>
      </c>
      <c r="D9" s="2" t="s">
        <v>211</v>
      </c>
      <c r="E9" s="2">
        <v>108</v>
      </c>
      <c r="F9" s="2" t="s">
        <v>208</v>
      </c>
      <c r="G9" s="2">
        <v>110</v>
      </c>
      <c r="H9" s="2" t="s">
        <v>209</v>
      </c>
      <c r="I9" s="2">
        <v>106</v>
      </c>
      <c r="J9" s="2" t="s">
        <v>207</v>
      </c>
      <c r="K9" s="2">
        <v>114</v>
      </c>
      <c r="L9" s="2" t="s">
        <v>204</v>
      </c>
      <c r="M9" s="2">
        <v>110</v>
      </c>
      <c r="N9" s="2" t="s">
        <v>205</v>
      </c>
      <c r="O9" s="2">
        <v>114</v>
      </c>
      <c r="P9" s="2" t="s">
        <v>206</v>
      </c>
      <c r="Q9" s="2">
        <v>118</v>
      </c>
      <c r="R9" s="2">
        <f t="shared" si="0"/>
        <v>890</v>
      </c>
      <c r="S9" s="2">
        <f t="shared" si="1"/>
        <v>111.25</v>
      </c>
      <c r="T9" s="2">
        <f t="shared" si="2"/>
        <v>792100</v>
      </c>
    </row>
    <row r="10" spans="1:20" x14ac:dyDescent="0.25">
      <c r="A10" s="56">
        <v>8</v>
      </c>
      <c r="B10" s="39" t="s">
        <v>211</v>
      </c>
      <c r="C10" s="2">
        <v>102</v>
      </c>
      <c r="D10" s="2" t="s">
        <v>210</v>
      </c>
      <c r="E10" s="2">
        <v>118</v>
      </c>
      <c r="F10" s="2" t="s">
        <v>209</v>
      </c>
      <c r="G10" s="2">
        <v>108</v>
      </c>
      <c r="H10" s="2" t="s">
        <v>208</v>
      </c>
      <c r="I10" s="2">
        <v>110</v>
      </c>
      <c r="J10" s="2" t="s">
        <v>206</v>
      </c>
      <c r="K10" s="2">
        <v>114</v>
      </c>
      <c r="L10" s="2" t="s">
        <v>205</v>
      </c>
      <c r="M10" s="2">
        <v>110</v>
      </c>
      <c r="N10" s="2" t="s">
        <v>204</v>
      </c>
      <c r="O10" s="2">
        <v>122</v>
      </c>
      <c r="P10" s="2" t="s">
        <v>207</v>
      </c>
      <c r="Q10" s="2">
        <v>110</v>
      </c>
      <c r="R10" s="2">
        <f t="shared" si="0"/>
        <v>894</v>
      </c>
      <c r="S10" s="2">
        <f t="shared" si="1"/>
        <v>111.75</v>
      </c>
      <c r="T10" s="2">
        <f t="shared" si="2"/>
        <v>799236</v>
      </c>
    </row>
    <row r="11" spans="1:20" x14ac:dyDescent="0.25">
      <c r="B11" s="57" t="s">
        <v>212</v>
      </c>
      <c r="C11" s="2">
        <f>SUM(C3:C10)</f>
        <v>928</v>
      </c>
      <c r="D11" s="2"/>
      <c r="E11" s="2">
        <f t="shared" ref="E11:Q11" si="3">SUM(E3:E10)</f>
        <v>834</v>
      </c>
      <c r="F11" s="2"/>
      <c r="G11" s="2">
        <f t="shared" si="3"/>
        <v>908</v>
      </c>
      <c r="H11" s="2"/>
      <c r="I11" s="2">
        <f t="shared" si="3"/>
        <v>934</v>
      </c>
      <c r="J11" s="2"/>
      <c r="K11" s="2">
        <f t="shared" si="3"/>
        <v>870</v>
      </c>
      <c r="L11" s="2"/>
      <c r="M11" s="2">
        <f t="shared" si="3"/>
        <v>890</v>
      </c>
      <c r="N11" s="2"/>
      <c r="O11" s="2">
        <f t="shared" si="3"/>
        <v>944</v>
      </c>
      <c r="P11" s="2"/>
      <c r="Q11" s="39">
        <f t="shared" si="3"/>
        <v>924</v>
      </c>
      <c r="R11" s="2">
        <f>SUM(R3:R10)</f>
        <v>7232</v>
      </c>
      <c r="S11" s="5" t="s">
        <v>11</v>
      </c>
    </row>
    <row r="12" spans="1:20" x14ac:dyDescent="0.25">
      <c r="B12" s="57" t="s">
        <v>213</v>
      </c>
      <c r="C12" s="2">
        <f>AVERAGE(C3:C10)</f>
        <v>116</v>
      </c>
      <c r="D12" s="2"/>
      <c r="E12" s="2">
        <f t="shared" ref="E12:Q12" si="4">AVERAGE(E3:E10)</f>
        <v>104.25</v>
      </c>
      <c r="F12" s="2"/>
      <c r="G12" s="2">
        <f t="shared" si="4"/>
        <v>113.5</v>
      </c>
      <c r="H12" s="2"/>
      <c r="I12" s="2">
        <f t="shared" si="4"/>
        <v>116.75</v>
      </c>
      <c r="J12" s="2"/>
      <c r="K12" s="2">
        <f t="shared" si="4"/>
        <v>108.75</v>
      </c>
      <c r="L12" s="2"/>
      <c r="M12" s="2">
        <f t="shared" si="4"/>
        <v>111.25</v>
      </c>
      <c r="N12" s="2"/>
      <c r="O12" s="2">
        <f t="shared" si="4"/>
        <v>118</v>
      </c>
      <c r="P12" s="2"/>
      <c r="Q12" s="39">
        <f t="shared" si="4"/>
        <v>115.5</v>
      </c>
      <c r="R12" s="29">
        <f>R11/64</f>
        <v>113</v>
      </c>
      <c r="S12" s="5" t="s">
        <v>13</v>
      </c>
    </row>
    <row r="13" spans="1:20" x14ac:dyDescent="0.25">
      <c r="B13" s="57" t="s">
        <v>214</v>
      </c>
      <c r="C13" s="2">
        <f>C11^2</f>
        <v>861184</v>
      </c>
      <c r="D13" s="2"/>
      <c r="E13" s="2">
        <f t="shared" ref="E13:Q13" si="5">E11^2</f>
        <v>695556</v>
      </c>
      <c r="F13" s="2"/>
      <c r="G13" s="2">
        <f t="shared" si="5"/>
        <v>824464</v>
      </c>
      <c r="H13" s="2"/>
      <c r="I13" s="2">
        <f t="shared" si="5"/>
        <v>872356</v>
      </c>
      <c r="J13" s="2"/>
      <c r="K13" s="2">
        <f t="shared" si="5"/>
        <v>756900</v>
      </c>
      <c r="L13" s="2"/>
      <c r="M13" s="2">
        <f>M11^2</f>
        <v>792100</v>
      </c>
      <c r="N13" s="2"/>
      <c r="O13" s="2">
        <f t="shared" si="5"/>
        <v>891136</v>
      </c>
      <c r="P13" s="2"/>
      <c r="Q13" s="39">
        <f t="shared" si="5"/>
        <v>853776</v>
      </c>
      <c r="R13" s="2">
        <f>SUMSQ(C3:C10,E3:E10,G3:G10,I3:I10,K3:K10,M3:M10,O3:O10,Q3:Q10)</f>
        <v>831216</v>
      </c>
      <c r="S13" s="5" t="s">
        <v>215</v>
      </c>
    </row>
    <row r="14" spans="1:20" x14ac:dyDescent="0.25">
      <c r="B14" s="65" t="s">
        <v>218</v>
      </c>
      <c r="C14" s="66"/>
      <c r="D14" s="66"/>
      <c r="E14" s="66"/>
      <c r="F14" s="66"/>
      <c r="G14" s="66"/>
      <c r="H14" s="66"/>
      <c r="I14" s="66"/>
      <c r="J14" s="66"/>
      <c r="R14" s="2">
        <v>64</v>
      </c>
      <c r="S14" s="5" t="s">
        <v>133</v>
      </c>
    </row>
    <row r="15" spans="1:20" x14ac:dyDescent="0.25">
      <c r="B15" s="49"/>
      <c r="C15" s="49" t="s">
        <v>204</v>
      </c>
      <c r="D15" s="49" t="s">
        <v>205</v>
      </c>
      <c r="E15" s="49" t="s">
        <v>206</v>
      </c>
      <c r="F15" s="49" t="s">
        <v>207</v>
      </c>
      <c r="G15" s="49" t="s">
        <v>208</v>
      </c>
      <c r="H15" s="49" t="s">
        <v>209</v>
      </c>
      <c r="I15" s="49" t="s">
        <v>210</v>
      </c>
      <c r="J15" s="49" t="s">
        <v>211</v>
      </c>
    </row>
    <row r="16" spans="1:20" x14ac:dyDescent="0.25">
      <c r="B16" s="3" t="s">
        <v>212</v>
      </c>
      <c r="C16" s="2">
        <f>SUM(C3,E5,G6,I4,K7,M9,O10,Q8)</f>
        <v>876</v>
      </c>
      <c r="D16" s="2">
        <f>SUM(C4,E6,G5,I3,K8,M10,O9,Q7)</f>
        <v>918</v>
      </c>
      <c r="E16" s="2">
        <f>SUM(C6,E4,G3,I5,K10,M8,O7,Q9)</f>
        <v>894</v>
      </c>
      <c r="F16" s="2">
        <f>SUM(C5,E3,G4,I6,K9,M7,O8,Q10)</f>
        <v>942</v>
      </c>
      <c r="G16" s="2">
        <f>SUM(C7,E8,G9,I10,K3,M4,O5,Q6)</f>
        <v>904</v>
      </c>
      <c r="H16" s="2">
        <f>SUM(C8,E7,G10,I9,K4,M3,O6,Q5)</f>
        <v>894</v>
      </c>
      <c r="I16" s="2">
        <f>SUM(C9,E10,G7,I8,K5,M6,O3,Q4)</f>
        <v>902</v>
      </c>
      <c r="J16" s="2">
        <f>SUM(C10,E9,G8,I7,K6,M5,O4,Q3)</f>
        <v>902</v>
      </c>
    </row>
    <row r="17" spans="1:16" x14ac:dyDescent="0.25">
      <c r="B17" s="3" t="s">
        <v>213</v>
      </c>
      <c r="C17" s="2">
        <f>AVERAGE(C3,E5,G6,I4,K7,M9,O10,Q8)</f>
        <v>109.5</v>
      </c>
      <c r="D17" s="2">
        <f>AVERAGE(C4,E6,G5,I3,K8,M10,O9,Q7)</f>
        <v>114.75</v>
      </c>
      <c r="E17" s="2">
        <f>AVERAGE(C6,E4,G3,I5,K10,M8,O7,Q9)</f>
        <v>111.75</v>
      </c>
      <c r="F17" s="2">
        <f>AVERAGE(C5,E3,G4,I6,K9,M7,O8,Q10)</f>
        <v>117.75</v>
      </c>
      <c r="G17" s="2">
        <f>AVERAGE(C7,E8,G9,I10,K3,M4,O5,Q6)</f>
        <v>113</v>
      </c>
      <c r="H17" s="2">
        <f>AVERAGE(C8,E7,G10,I9,K4,M3,O6,Q5)</f>
        <v>111.75</v>
      </c>
      <c r="I17" s="2">
        <f>AVERAGE(C9,E10,G7,I8,K5,M6,O3,Q4)</f>
        <v>112.75</v>
      </c>
      <c r="J17" s="2">
        <f>AVERAGE(C10,E9,G8,I7,K6,M5,O4,Q3)</f>
        <v>112.75</v>
      </c>
    </row>
    <row r="18" spans="1:16" x14ac:dyDescent="0.25">
      <c r="B18" s="3" t="s">
        <v>214</v>
      </c>
      <c r="C18" s="2">
        <f>C16^2</f>
        <v>767376</v>
      </c>
      <c r="D18" s="2">
        <f t="shared" ref="D18:J18" si="6">D16^2</f>
        <v>842724</v>
      </c>
      <c r="E18" s="2">
        <f t="shared" si="6"/>
        <v>799236</v>
      </c>
      <c r="F18" s="2">
        <f t="shared" si="6"/>
        <v>887364</v>
      </c>
      <c r="G18" s="2">
        <f t="shared" si="6"/>
        <v>817216</v>
      </c>
      <c r="H18" s="2">
        <f t="shared" si="6"/>
        <v>799236</v>
      </c>
      <c r="I18" s="2">
        <f t="shared" si="6"/>
        <v>813604</v>
      </c>
      <c r="J18" s="2">
        <f t="shared" si="6"/>
        <v>813604</v>
      </c>
    </row>
    <row r="20" spans="1:16" ht="15.75" thickBot="1" x14ac:dyDescent="0.3"/>
    <row r="21" spans="1:16" x14ac:dyDescent="0.25">
      <c r="A21" s="27" t="s">
        <v>194</v>
      </c>
      <c r="B21" s="7" t="s">
        <v>6</v>
      </c>
      <c r="C21" s="7">
        <f>SUM(T3:T10)/8</f>
        <v>824699</v>
      </c>
      <c r="D21" s="7" t="s">
        <v>7</v>
      </c>
      <c r="E21" s="7">
        <f>(R$11^2)/64</f>
        <v>817216</v>
      </c>
      <c r="F21" s="7" t="s">
        <v>6</v>
      </c>
      <c r="G21" s="8">
        <f>C21-E21</f>
        <v>7483</v>
      </c>
      <c r="I21" s="51" t="s">
        <v>14</v>
      </c>
      <c r="J21" s="51" t="s">
        <v>15</v>
      </c>
      <c r="K21" s="52" t="s">
        <v>16</v>
      </c>
      <c r="L21" s="51" t="s">
        <v>17</v>
      </c>
      <c r="M21" s="52" t="s">
        <v>18</v>
      </c>
      <c r="N21" s="51" t="s">
        <v>19</v>
      </c>
    </row>
    <row r="22" spans="1:16" x14ac:dyDescent="0.25">
      <c r="A22" s="28" t="s">
        <v>195</v>
      </c>
      <c r="B22" s="10" t="s">
        <v>6</v>
      </c>
      <c r="C22" s="10">
        <f>SUM(C13:Q13)/8</f>
        <v>818434</v>
      </c>
      <c r="D22" s="10" t="s">
        <v>7</v>
      </c>
      <c r="E22" s="10">
        <f t="shared" ref="E22:E24" si="7">(R$11^2)/64</f>
        <v>817216</v>
      </c>
      <c r="F22" s="10" t="s">
        <v>6</v>
      </c>
      <c r="G22" s="11">
        <f t="shared" ref="G22:G24" si="8">C22-E22</f>
        <v>1218</v>
      </c>
      <c r="I22" s="53" t="s">
        <v>23</v>
      </c>
      <c r="J22" s="2">
        <f>G23</f>
        <v>329</v>
      </c>
      <c r="K22" s="2">
        <f>8-1</f>
        <v>7</v>
      </c>
      <c r="L22" s="2">
        <f>J22/K22</f>
        <v>47</v>
      </c>
      <c r="M22" s="2">
        <f>L22/L$25</f>
        <v>0.39718309859154932</v>
      </c>
      <c r="N22" s="2">
        <f>_xlfn.F.DIST.RT(M22,K22,K$26)</f>
        <v>0.90053002666328374</v>
      </c>
      <c r="O22" s="2" t="s">
        <v>148</v>
      </c>
      <c r="P22" s="3" t="s">
        <v>216</v>
      </c>
    </row>
    <row r="23" spans="1:16" x14ac:dyDescent="0.25">
      <c r="A23" s="28" t="s">
        <v>8</v>
      </c>
      <c r="B23" s="10" t="s">
        <v>6</v>
      </c>
      <c r="C23" s="10">
        <f>SUM(C18:J18)/8</f>
        <v>817545</v>
      </c>
      <c r="D23" s="10" t="s">
        <v>7</v>
      </c>
      <c r="E23" s="10">
        <f t="shared" si="7"/>
        <v>817216</v>
      </c>
      <c r="F23" s="10" t="s">
        <v>6</v>
      </c>
      <c r="G23" s="11">
        <f t="shared" si="8"/>
        <v>329</v>
      </c>
      <c r="I23" s="53" t="s">
        <v>197</v>
      </c>
      <c r="J23" s="2">
        <f>G21</f>
        <v>7483</v>
      </c>
      <c r="K23" s="2">
        <f t="shared" ref="K23:K24" si="9">8-1</f>
        <v>7</v>
      </c>
      <c r="L23" s="2">
        <f t="shared" ref="L23:L25" si="10">J23/K23</f>
        <v>1069</v>
      </c>
      <c r="M23" s="2">
        <f t="shared" ref="M23:M24" si="11">L23/L$25</f>
        <v>9.0338028169014084</v>
      </c>
      <c r="N23" s="2">
        <f>_xlfn.F.DIST.RT(M23,K23,K$26)</f>
        <v>1.1415628019499915E-7</v>
      </c>
      <c r="O23" s="2" t="s">
        <v>141</v>
      </c>
      <c r="P23" s="3" t="s">
        <v>217</v>
      </c>
    </row>
    <row r="24" spans="1:16" x14ac:dyDescent="0.25">
      <c r="A24" s="28" t="s">
        <v>5</v>
      </c>
      <c r="B24" s="10" t="s">
        <v>6</v>
      </c>
      <c r="C24" s="10">
        <f>R13</f>
        <v>831216</v>
      </c>
      <c r="D24" s="10" t="s">
        <v>7</v>
      </c>
      <c r="E24" s="10">
        <f t="shared" si="7"/>
        <v>817216</v>
      </c>
      <c r="F24" s="10" t="s">
        <v>6</v>
      </c>
      <c r="G24" s="11">
        <f t="shared" si="8"/>
        <v>14000</v>
      </c>
      <c r="I24" s="53" t="s">
        <v>196</v>
      </c>
      <c r="J24" s="2">
        <f>G22</f>
        <v>1218</v>
      </c>
      <c r="K24" s="2">
        <f t="shared" si="9"/>
        <v>7</v>
      </c>
      <c r="L24" s="2">
        <f t="shared" si="10"/>
        <v>174</v>
      </c>
      <c r="M24" s="2">
        <f t="shared" si="11"/>
        <v>1.4704225352112676</v>
      </c>
      <c r="N24" s="2">
        <f t="shared" ref="N24" si="12">_xlfn.F.DIST.RT(M24,K24,K$26)</f>
        <v>0.19413739775118319</v>
      </c>
      <c r="O24" s="2" t="s">
        <v>148</v>
      </c>
      <c r="P24" s="3" t="s">
        <v>202</v>
      </c>
    </row>
    <row r="25" spans="1:16" x14ac:dyDescent="0.25">
      <c r="A25" s="28" t="s">
        <v>9</v>
      </c>
      <c r="B25" s="10" t="s">
        <v>6</v>
      </c>
      <c r="C25" s="10">
        <f>G24-G23-G22-G21</f>
        <v>4970</v>
      </c>
      <c r="D25" s="10"/>
      <c r="E25" s="10"/>
      <c r="F25" s="10"/>
      <c r="G25" s="11"/>
      <c r="I25" s="53" t="s">
        <v>27</v>
      </c>
      <c r="J25" s="2">
        <f>C25</f>
        <v>4970</v>
      </c>
      <c r="K25" s="2">
        <f>(8-2)*(8-1)</f>
        <v>42</v>
      </c>
      <c r="L25" s="2">
        <f t="shared" si="10"/>
        <v>118.33333333333333</v>
      </c>
      <c r="M25" s="2"/>
      <c r="N25" s="2"/>
    </row>
    <row r="26" spans="1:16" ht="15.75" thickBot="1" x14ac:dyDescent="0.3">
      <c r="A26" s="20"/>
      <c r="B26" s="21"/>
      <c r="C26" s="21"/>
      <c r="D26" s="21"/>
      <c r="E26" s="21"/>
      <c r="F26" s="21"/>
      <c r="G26" s="22"/>
      <c r="I26" s="53" t="s">
        <v>10</v>
      </c>
      <c r="J26" s="2">
        <f>SUM(J22:J25)</f>
        <v>14000</v>
      </c>
      <c r="K26" s="2">
        <f>64-1</f>
        <v>63</v>
      </c>
      <c r="L26" s="2"/>
      <c r="M26" s="2"/>
      <c r="N26" s="2"/>
    </row>
  </sheetData>
  <mergeCells count="10">
    <mergeCell ref="N2:O2"/>
    <mergeCell ref="P2:Q2"/>
    <mergeCell ref="B1:Q1"/>
    <mergeCell ref="B14:J14"/>
    <mergeCell ref="B2:C2"/>
    <mergeCell ref="D2:E2"/>
    <mergeCell ref="F2:G2"/>
    <mergeCell ref="H2:I2"/>
    <mergeCell ref="J2:K2"/>
    <mergeCell ref="L2:M2"/>
  </mergeCells>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1" sqref="E21"/>
    </sheetView>
  </sheetViews>
  <sheetFormatPr baseColWidth="10" defaultRowHeight="15" x14ac:dyDescent="0.25"/>
  <sheetData>
    <row r="1" spans="1:1" x14ac:dyDescent="0.25">
      <c r="A1"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ANOVA DCA</vt:lpstr>
      <vt:lpstr>ANOVA DBCA</vt:lpstr>
      <vt:lpstr>ANOVA DCL</vt:lpstr>
      <vt:lpstr>CUADR LATIN EJEMPLO</vt:lpstr>
      <vt:lpstr>ANOVA DCGL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dc:creator>
  <cp:lastModifiedBy>Arturo</cp:lastModifiedBy>
  <dcterms:created xsi:type="dcterms:W3CDTF">2015-12-20T17:39:13Z</dcterms:created>
  <dcterms:modified xsi:type="dcterms:W3CDTF">2016-08-31T03:04:42Z</dcterms:modified>
</cp:coreProperties>
</file>