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Estadistica\Apuntes de clases\"/>
    </mc:Choice>
  </mc:AlternateContent>
  <bookViews>
    <workbookView xWindow="0" yWindow="0" windowWidth="20490" windowHeight="7755"/>
  </bookViews>
  <sheets>
    <sheet name="ANOVA DBI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O65" i="1"/>
  <c r="N66" i="1"/>
  <c r="N65" i="1"/>
  <c r="N64" i="1"/>
  <c r="L67" i="1"/>
  <c r="L66" i="1"/>
  <c r="L65" i="1"/>
  <c r="L64" i="1"/>
  <c r="M67" i="1"/>
  <c r="M66" i="1"/>
  <c r="M65" i="1"/>
  <c r="M64" i="1"/>
  <c r="B78" i="1"/>
  <c r="B59" i="1"/>
  <c r="H78" i="1"/>
  <c r="F78" i="1"/>
  <c r="D78" i="1"/>
  <c r="B77" i="1"/>
  <c r="F67" i="1"/>
  <c r="F68" i="1"/>
  <c r="F69" i="1"/>
  <c r="F70" i="1"/>
  <c r="F71" i="1"/>
  <c r="F72" i="1"/>
  <c r="F73" i="1"/>
  <c r="F74" i="1"/>
  <c r="F75" i="1"/>
  <c r="D75" i="1"/>
  <c r="B75" i="1"/>
  <c r="D73" i="1"/>
  <c r="D74" i="1"/>
  <c r="B74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F66" i="1"/>
  <c r="B66" i="1"/>
  <c r="F64" i="1"/>
  <c r="D64" i="1"/>
  <c r="D63" i="1"/>
  <c r="F63" i="1"/>
  <c r="B63" i="1"/>
  <c r="B64" i="1"/>
  <c r="O51" i="1" l="1"/>
  <c r="N51" i="1"/>
  <c r="M53" i="1"/>
  <c r="M52" i="1"/>
  <c r="M51" i="1"/>
  <c r="L54" i="1"/>
  <c r="L53" i="1"/>
  <c r="L52" i="1"/>
  <c r="L51" i="1"/>
  <c r="K54" i="1"/>
  <c r="K53" i="1"/>
  <c r="K52" i="1"/>
  <c r="K51" i="1"/>
  <c r="H59" i="1"/>
  <c r="F59" i="1"/>
  <c r="D59" i="1"/>
  <c r="B58" i="1"/>
  <c r="F56" i="1"/>
  <c r="D56" i="1"/>
  <c r="B56" i="1"/>
  <c r="F55" i="1"/>
  <c r="D55" i="1"/>
  <c r="B55" i="1"/>
  <c r="F54" i="1"/>
  <c r="D54" i="1"/>
  <c r="B54" i="1"/>
  <c r="F53" i="1"/>
  <c r="D53" i="1"/>
  <c r="B53" i="1"/>
  <c r="D52" i="1"/>
  <c r="F52" i="1"/>
  <c r="B52" i="1"/>
  <c r="F50" i="1"/>
  <c r="D50" i="1"/>
  <c r="D49" i="1"/>
  <c r="B50" i="1"/>
  <c r="F49" i="1"/>
  <c r="M25" i="1"/>
  <c r="B49" i="1"/>
  <c r="M24" i="1"/>
  <c r="M23" i="1"/>
  <c r="M22" i="1"/>
  <c r="O18" i="1"/>
  <c r="O19" i="1"/>
  <c r="O20" i="1"/>
  <c r="O21" i="1"/>
  <c r="O17" i="1"/>
  <c r="K24" i="1"/>
  <c r="D24" i="1"/>
  <c r="E24" i="1"/>
  <c r="F24" i="1"/>
  <c r="G24" i="1"/>
  <c r="H24" i="1"/>
  <c r="I24" i="1"/>
  <c r="J24" i="1"/>
  <c r="L24" i="1"/>
  <c r="C24" i="1"/>
  <c r="D23" i="1"/>
  <c r="E23" i="1"/>
  <c r="F23" i="1"/>
  <c r="G23" i="1"/>
  <c r="H23" i="1"/>
  <c r="I23" i="1"/>
  <c r="J23" i="1"/>
  <c r="K23" i="1"/>
  <c r="L23" i="1"/>
  <c r="C23" i="1"/>
  <c r="N17" i="1"/>
  <c r="N18" i="1"/>
  <c r="N19" i="1"/>
  <c r="N20" i="1"/>
  <c r="N21" i="1"/>
  <c r="M18" i="1"/>
  <c r="M19" i="1"/>
  <c r="M20" i="1"/>
  <c r="M21" i="1"/>
  <c r="M17" i="1"/>
  <c r="D22" i="1"/>
  <c r="E22" i="1"/>
  <c r="F22" i="1"/>
  <c r="G22" i="1"/>
  <c r="H22" i="1"/>
  <c r="I22" i="1"/>
  <c r="J22" i="1"/>
  <c r="K22" i="1"/>
  <c r="L22" i="1"/>
  <c r="C22" i="1"/>
</calcChain>
</file>

<file path=xl/sharedStrings.xml><?xml version="1.0" encoding="utf-8"?>
<sst xmlns="http://schemas.openxmlformats.org/spreadsheetml/2006/main" count="141" uniqueCount="77">
  <si>
    <t>No siempre es conveniente o posible hacer bloques que contengan todos los tratamientos experimentales, ya sea por carencia de espacio, tiempo, costos, trabajo, etc.</t>
  </si>
  <si>
    <t>Otro motivo puede ser la excesiva variabilidad que generaría en un bloque la presencia de múltiples tratamientos.</t>
  </si>
  <si>
    <t>Un bloque incompleto balanceado cumple con los siguientes requisitos:</t>
  </si>
  <si>
    <t>a) Cada tratamiento ocurre a lo más una sola vez por cada bloque</t>
  </si>
  <si>
    <t>b) Cada uno de los tratamientos ocurre exactamente en r bloques</t>
  </si>
  <si>
    <t>c)Cada par de tratamientos posibles ocurren juntos en exactamente h bloques</t>
  </si>
  <si>
    <t>kr=bt</t>
  </si>
  <si>
    <t>Consideremos k tratamientos y b bloques, donde ocurre que en cada bloque se prueban t&lt;k tratamientos. Asi se deben cumplir las siguientes igualdades en un diseño DBIB:</t>
  </si>
  <si>
    <t>h(k-1)=r(t-1)</t>
  </si>
  <si>
    <t>Diseño de bloques incompletos balanceados (DBIB)</t>
  </si>
  <si>
    <t>Rendimiento de 5 variedades de trigo (tratamientos) en parcelas, con un diseño DBIB:</t>
  </si>
  <si>
    <t>A</t>
  </si>
  <si>
    <t>B</t>
  </si>
  <si>
    <t>C</t>
  </si>
  <si>
    <t>D</t>
  </si>
  <si>
    <t>E</t>
  </si>
  <si>
    <t>Total</t>
  </si>
  <si>
    <t>Promedio</t>
  </si>
  <si>
    <t>Total^2</t>
  </si>
  <si>
    <t>Gran total</t>
  </si>
  <si>
    <t>Gran promedio</t>
  </si>
  <si>
    <t>Suma cuadrad</t>
  </si>
  <si>
    <t>Consideraciones:</t>
  </si>
  <si>
    <t>Si bien el modelo es el mismo que para el ANOVA de bloques, se deben de hacer modificaciones. Así, la suma de cuadrados total (SCT) se puede partir en los terminos:</t>
  </si>
  <si>
    <t>SCT=SCTrat(aj)+SCBloq+SCE</t>
  </si>
  <si>
    <t>donde SCE Y SCBloq se calculan de la misma manera que en el modelo de bloques, solo que el primer término de SCBloq se divide entre t y no entre k. La SCTrat(aj) (suma de cuadrados de tratamientos</t>
  </si>
  <si>
    <t>ajustado) se calcula de la siguiente forma:</t>
  </si>
  <si>
    <t>i=1,2,3,4…,k</t>
  </si>
  <si>
    <t>con nij=1 si el tratamiento i ocurre en el bloque j, y nij=0 en caso contrario. Con las sumas de cuadrado se contruye el cuadro de ANOVA</t>
  </si>
  <si>
    <t>j=1,2,…b</t>
  </si>
  <si>
    <t>Suma de cuadrados</t>
  </si>
  <si>
    <t>SCT</t>
  </si>
  <si>
    <t>-</t>
  </si>
  <si>
    <t>N</t>
  </si>
  <si>
    <t>=</t>
  </si>
  <si>
    <t>SCBloq</t>
  </si>
  <si>
    <r>
      <t>SCTrat(aj)=t</t>
    </r>
    <r>
      <rPr>
        <sz val="11"/>
        <color theme="1"/>
        <rFont val="Calibri"/>
        <family val="2"/>
      </rPr>
      <t>Σ(Qi^2/hk)</t>
    </r>
  </si>
  <si>
    <t>Qi=Yi.-(Σ(nij*Y.j/t))</t>
  </si>
  <si>
    <r>
      <t>SCBloq(aj)=r</t>
    </r>
    <r>
      <rPr>
        <sz val="11"/>
        <color theme="1"/>
        <rFont val="Calibri"/>
        <family val="2"/>
      </rPr>
      <t>Σ(Qj^2/hb)</t>
    </r>
  </si>
  <si>
    <t>Qj=Y.j-(Σ(nij*Yi./r))</t>
  </si>
  <si>
    <t>Q1</t>
  </si>
  <si>
    <t>Q2</t>
  </si>
  <si>
    <t>Q3</t>
  </si>
  <si>
    <t>Q4</t>
  </si>
  <si>
    <t>Q5</t>
  </si>
  <si>
    <t>Bloques</t>
  </si>
  <si>
    <t>SCTrat(aj)</t>
  </si>
  <si>
    <t>SCE</t>
  </si>
  <si>
    <t>Fuente</t>
  </si>
  <si>
    <t>SC</t>
  </si>
  <si>
    <t>Grad de lib</t>
  </si>
  <si>
    <t>CM</t>
  </si>
  <si>
    <t>F</t>
  </si>
  <si>
    <t>p</t>
  </si>
  <si>
    <t>Trata ajust</t>
  </si>
  <si>
    <t>Bloque</t>
  </si>
  <si>
    <t>Error</t>
  </si>
  <si>
    <t>**</t>
  </si>
  <si>
    <r>
      <t xml:space="preserve">Cuando esto ocurre, la opción es hacer bloque INCOMPLETOS, </t>
    </r>
    <r>
      <rPr>
        <b/>
        <sz val="11"/>
        <color theme="1"/>
        <rFont val="Calibri"/>
        <family val="2"/>
        <scheme val="minor"/>
      </rPr>
      <t>en el sentido de no contener a todos los niveles del factor de estudio (Tratamientos)</t>
    </r>
    <r>
      <rPr>
        <sz val="11"/>
        <color theme="1"/>
        <rFont val="Calibri"/>
        <family val="2"/>
        <scheme val="minor"/>
      </rPr>
      <t>. El diseño de bloques incompletos balanceados permite esto.</t>
    </r>
  </si>
  <si>
    <r>
      <t>Se puede hacer una evaluación semejante para los bloques</t>
    </r>
    <r>
      <rPr>
        <b/>
        <sz val="11"/>
        <color theme="1"/>
        <rFont val="Calibri"/>
        <family val="2"/>
        <scheme val="minor"/>
      </rPr>
      <t xml:space="preserve"> si es de interes comprobar una hipótesis nula tambien para estos</t>
    </r>
    <r>
      <rPr>
        <sz val="11"/>
        <color theme="1"/>
        <rFont val="Calibri"/>
        <family val="2"/>
        <scheme val="minor"/>
      </rPr>
      <t>, de la siguiente forma:</t>
    </r>
  </si>
  <si>
    <t>Tratamiento</t>
  </si>
  <si>
    <t>SCBloq(aj)</t>
  </si>
  <si>
    <t>Las tablas de ANOVA se agregan dos renglones más, donde se agregan Tratamientos  y Bloques ajustados</t>
  </si>
  <si>
    <t>Q6</t>
  </si>
  <si>
    <t>Q7</t>
  </si>
  <si>
    <t>Q8</t>
  </si>
  <si>
    <t>Q9</t>
  </si>
  <si>
    <t>Q10</t>
  </si>
  <si>
    <t>HIPOTESIS PARA TRATAMIENTO</t>
  </si>
  <si>
    <t>HIPOTESIS PARA BLOQUES</t>
  </si>
  <si>
    <t>SCTrat</t>
  </si>
  <si>
    <t>Bloque ajust</t>
  </si>
  <si>
    <t>ns</t>
  </si>
  <si>
    <t>Comparaciones entre medias para bloques incompletos</t>
  </si>
  <si>
    <t>LSD</t>
  </si>
  <si>
    <t>La comparación se hace por medio de LSD, pero no se utilizan las medias obtenidas directamente, en su lugar se usan las "medias ajustadas" para este diseño:</t>
  </si>
  <si>
    <t>para cada tratamiento i. Así mismo se obtiene LSD por la siguiente relación: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</si>
</sst>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/>
    <xf numFmtId="0" fontId="0" fillId="0" borderId="16" xfId="0" applyBorder="1" applyAlignment="1">
      <alignment horizontal="center"/>
    </xf>
    <xf numFmtId="0" fontId="3" fillId="0" borderId="17" xfId="0" applyFont="1" applyBorder="1"/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 textRotation="90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771524</xdr:colOff>
      <xdr:row>86</xdr:row>
      <xdr:rowOff>123825</xdr:rowOff>
    </xdr:from>
    <xdr:ext cx="2809875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533524" y="16563975"/>
              <a:ext cx="2809875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𝐿𝑆𝐷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,(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s-MX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+1)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𝑡𝐶𝑀𝐸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h𝑘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MX" sz="14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533524" y="16563975"/>
              <a:ext cx="2809875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𝐿𝑆𝐷=𝑡_(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𝛼/2,(𝑁−𝑘−𝑏+1)) </a:t>
              </a:r>
              <a:r>
                <a:rPr lang="es-MX" sz="1400" b="0" i="0">
                  <a:latin typeface="Cambria Math" panose="02040503050406030204" pitchFamily="18" charset="0"/>
                </a:rPr>
                <a:t>√(2𝑡𝐶𝑀𝐸/ℎ𝑘)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3</xdr:col>
      <xdr:colOff>447674</xdr:colOff>
      <xdr:row>83</xdr:row>
      <xdr:rowOff>133190</xdr:rowOff>
    </xdr:from>
    <xdr:ext cx="303847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2819399" y="16001840"/>
              <a:ext cx="3038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/>
                <a:t>µi ajust</a:t>
              </a:r>
              <a14:m>
                <m:oMath xmlns:m="http://schemas.openxmlformats.org/officeDocument/2006/math">
                  <m:r>
                    <a:rPr lang="es-MX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s-MX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</m:t>
                  </m:r>
                  <m:r>
                    <a:rPr lang="es-MX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</m:oMath>
              </a14:m>
              <a:r>
                <a:rPr lang="es-MX" sz="1400"/>
                <a:t>([tQi]/[hk])</a:t>
              </a: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2819399" y="16001840"/>
              <a:ext cx="30384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/>
                <a:t>µi ajust</a:t>
              </a:r>
              <a:r>
                <a:rPr lang="es-MX" sz="1400" b="0" i="0">
                  <a:latin typeface="Cambria Math" panose="02040503050406030204" pitchFamily="18" charset="0"/>
                </a:rPr>
                <a:t>=</a:t>
              </a:r>
              <a:r>
                <a:rPr lang="es-MX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𝜇𝑖+</a:t>
              </a:r>
              <a:r>
                <a:rPr lang="es-MX" sz="1400"/>
                <a:t>([tQi]/[hk])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workbookViewId="0">
      <selection activeCell="G1" sqref="G1"/>
    </sheetView>
  </sheetViews>
  <sheetFormatPr baseColWidth="10" defaultRowHeight="15" x14ac:dyDescent="0.25"/>
  <cols>
    <col min="2" max="2" width="12.7109375" bestFit="1" customWidth="1"/>
    <col min="4" max="4" width="12" bestFit="1" customWidth="1"/>
  </cols>
  <sheetData>
    <row r="1" spans="1:15" x14ac:dyDescent="0.25">
      <c r="A1" s="1" t="s">
        <v>9</v>
      </c>
    </row>
    <row r="2" spans="1:15" x14ac:dyDescent="0.25">
      <c r="A2" t="s">
        <v>0</v>
      </c>
    </row>
    <row r="3" spans="1:15" x14ac:dyDescent="0.25">
      <c r="A3" t="s">
        <v>1</v>
      </c>
    </row>
    <row r="4" spans="1:15" x14ac:dyDescent="0.25">
      <c r="A4" t="s">
        <v>58</v>
      </c>
    </row>
    <row r="6" spans="1:15" x14ac:dyDescent="0.25">
      <c r="A6" s="1" t="s">
        <v>2</v>
      </c>
    </row>
    <row r="7" spans="1:15" x14ac:dyDescent="0.25">
      <c r="A7" t="s">
        <v>3</v>
      </c>
    </row>
    <row r="8" spans="1:15" x14ac:dyDescent="0.25">
      <c r="A8" t="s">
        <v>4</v>
      </c>
    </row>
    <row r="9" spans="1:15" x14ac:dyDescent="0.25">
      <c r="A9" t="s">
        <v>5</v>
      </c>
    </row>
    <row r="11" spans="1:15" x14ac:dyDescent="0.25">
      <c r="A11" t="s">
        <v>7</v>
      </c>
    </row>
    <row r="12" spans="1:15" x14ac:dyDescent="0.25">
      <c r="D12" t="s">
        <v>6</v>
      </c>
      <c r="E12" t="s">
        <v>8</v>
      </c>
    </row>
    <row r="14" spans="1:15" x14ac:dyDescent="0.25">
      <c r="A14" t="s">
        <v>10</v>
      </c>
    </row>
    <row r="15" spans="1:15" x14ac:dyDescent="0.25">
      <c r="C15" s="31" t="s">
        <v>45</v>
      </c>
      <c r="D15" s="31"/>
      <c r="E15" s="31"/>
      <c r="F15" s="31"/>
      <c r="G15" s="31"/>
      <c r="H15" s="31"/>
      <c r="I15" s="31"/>
      <c r="J15" s="31"/>
      <c r="K15" s="31"/>
      <c r="L15" s="31"/>
    </row>
    <row r="16" spans="1:15" x14ac:dyDescent="0.25">
      <c r="B16" s="2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1" t="s">
        <v>16</v>
      </c>
      <c r="N16" s="1" t="s">
        <v>17</v>
      </c>
      <c r="O16" s="1" t="s">
        <v>18</v>
      </c>
    </row>
    <row r="17" spans="1:16" x14ac:dyDescent="0.25">
      <c r="A17" s="32" t="s">
        <v>60</v>
      </c>
      <c r="B17" s="3" t="s">
        <v>11</v>
      </c>
      <c r="C17" s="2">
        <v>69</v>
      </c>
      <c r="D17" s="2">
        <v>77</v>
      </c>
      <c r="E17" s="2">
        <v>72</v>
      </c>
      <c r="F17" s="2">
        <v>63</v>
      </c>
      <c r="G17" s="2">
        <v>70</v>
      </c>
      <c r="H17" s="2">
        <v>63</v>
      </c>
      <c r="I17" s="2"/>
      <c r="J17" s="2"/>
      <c r="K17" s="2"/>
      <c r="L17" s="2"/>
      <c r="M17">
        <f>SUM(C17:L17)</f>
        <v>414</v>
      </c>
      <c r="N17">
        <f>AVERAGE(C17:L17)</f>
        <v>69</v>
      </c>
      <c r="O17">
        <f>M17^2</f>
        <v>171396</v>
      </c>
    </row>
    <row r="18" spans="1:16" x14ac:dyDescent="0.25">
      <c r="A18" s="32"/>
      <c r="B18" s="3" t="s">
        <v>12</v>
      </c>
      <c r="C18" s="2">
        <v>55</v>
      </c>
      <c r="D18" s="2">
        <v>65</v>
      </c>
      <c r="E18" s="2">
        <v>57</v>
      </c>
      <c r="F18" s="2"/>
      <c r="G18" s="2"/>
      <c r="H18" s="2"/>
      <c r="I18" s="2">
        <v>59</v>
      </c>
      <c r="J18" s="2">
        <v>50</v>
      </c>
      <c r="K18" s="2">
        <v>45</v>
      </c>
      <c r="L18" s="2"/>
      <c r="M18">
        <f t="shared" ref="M18:M21" si="0">SUM(C18:L18)</f>
        <v>331</v>
      </c>
      <c r="N18">
        <f t="shared" ref="N18:N21" si="1">AVERAGE(C18:L18)</f>
        <v>55.166666666666664</v>
      </c>
      <c r="O18">
        <f t="shared" ref="O18:O21" si="2">M18^2</f>
        <v>109561</v>
      </c>
    </row>
    <row r="19" spans="1:16" x14ac:dyDescent="0.25">
      <c r="A19" s="32"/>
      <c r="B19" s="3" t="s">
        <v>13</v>
      </c>
      <c r="C19" s="2">
        <v>68</v>
      </c>
      <c r="D19" s="2"/>
      <c r="E19" s="2"/>
      <c r="F19" s="2">
        <v>65</v>
      </c>
      <c r="G19" s="2">
        <v>69</v>
      </c>
      <c r="H19" s="2"/>
      <c r="I19" s="2">
        <v>68</v>
      </c>
      <c r="J19" s="2">
        <v>60</v>
      </c>
      <c r="K19" s="2"/>
      <c r="L19" s="2">
        <v>60</v>
      </c>
      <c r="M19">
        <f t="shared" si="0"/>
        <v>390</v>
      </c>
      <c r="N19">
        <f t="shared" si="1"/>
        <v>65</v>
      </c>
      <c r="O19">
        <f t="shared" si="2"/>
        <v>152100</v>
      </c>
    </row>
    <row r="20" spans="1:16" x14ac:dyDescent="0.25">
      <c r="A20" s="32"/>
      <c r="B20" s="3" t="s">
        <v>14</v>
      </c>
      <c r="C20" s="2"/>
      <c r="D20" s="2">
        <v>62</v>
      </c>
      <c r="E20" s="2"/>
      <c r="F20" s="2">
        <v>55</v>
      </c>
      <c r="G20" s="2"/>
      <c r="H20" s="2">
        <v>54</v>
      </c>
      <c r="I20" s="2">
        <v>65</v>
      </c>
      <c r="J20" s="2"/>
      <c r="K20" s="2">
        <v>62</v>
      </c>
      <c r="L20" s="2">
        <v>65</v>
      </c>
      <c r="M20">
        <f t="shared" si="0"/>
        <v>363</v>
      </c>
      <c r="N20">
        <f t="shared" si="1"/>
        <v>60.5</v>
      </c>
      <c r="O20">
        <f t="shared" si="2"/>
        <v>131769</v>
      </c>
    </row>
    <row r="21" spans="1:16" x14ac:dyDescent="0.25">
      <c r="A21" s="32"/>
      <c r="B21" s="5" t="s">
        <v>15</v>
      </c>
      <c r="C21" s="2"/>
      <c r="D21" s="2"/>
      <c r="E21" s="2">
        <v>61</v>
      </c>
      <c r="F21" s="2"/>
      <c r="G21" s="2">
        <v>40</v>
      </c>
      <c r="H21" s="2">
        <v>54</v>
      </c>
      <c r="I21" s="2"/>
      <c r="J21" s="2">
        <v>57</v>
      </c>
      <c r="K21" s="2">
        <v>63</v>
      </c>
      <c r="L21" s="2">
        <v>56</v>
      </c>
      <c r="M21">
        <f t="shared" si="0"/>
        <v>331</v>
      </c>
      <c r="N21">
        <f t="shared" si="1"/>
        <v>55.166666666666664</v>
      </c>
      <c r="O21">
        <f t="shared" si="2"/>
        <v>109561</v>
      </c>
    </row>
    <row r="22" spans="1:16" x14ac:dyDescent="0.25">
      <c r="B22" s="6" t="s">
        <v>16</v>
      </c>
      <c r="C22">
        <f>SUM(C17:C21)</f>
        <v>192</v>
      </c>
      <c r="D22">
        <f t="shared" ref="D22:L22" si="3">SUM(D17:D21)</f>
        <v>204</v>
      </c>
      <c r="E22">
        <f t="shared" si="3"/>
        <v>190</v>
      </c>
      <c r="F22">
        <f t="shared" si="3"/>
        <v>183</v>
      </c>
      <c r="G22">
        <f t="shared" si="3"/>
        <v>179</v>
      </c>
      <c r="H22">
        <f t="shared" si="3"/>
        <v>171</v>
      </c>
      <c r="I22">
        <f t="shared" si="3"/>
        <v>192</v>
      </c>
      <c r="J22">
        <f t="shared" si="3"/>
        <v>167</v>
      </c>
      <c r="K22">
        <f t="shared" si="3"/>
        <v>170</v>
      </c>
      <c r="L22">
        <f t="shared" si="3"/>
        <v>181</v>
      </c>
      <c r="M22">
        <f>SUM(C17:L21)</f>
        <v>1829</v>
      </c>
      <c r="N22" s="1" t="s">
        <v>19</v>
      </c>
    </row>
    <row r="23" spans="1:16" x14ac:dyDescent="0.25">
      <c r="B23" s="6" t="s">
        <v>17</v>
      </c>
      <c r="C23">
        <f>AVERAGE(C17:C21)</f>
        <v>64</v>
      </c>
      <c r="D23">
        <f t="shared" ref="D23:L23" si="4">AVERAGE(D17:D21)</f>
        <v>68</v>
      </c>
      <c r="E23">
        <f t="shared" si="4"/>
        <v>63.333333333333336</v>
      </c>
      <c r="F23">
        <f t="shared" si="4"/>
        <v>61</v>
      </c>
      <c r="G23">
        <f t="shared" si="4"/>
        <v>59.666666666666664</v>
      </c>
      <c r="H23">
        <f t="shared" si="4"/>
        <v>57</v>
      </c>
      <c r="I23">
        <f t="shared" si="4"/>
        <v>64</v>
      </c>
      <c r="J23">
        <f t="shared" si="4"/>
        <v>55.666666666666664</v>
      </c>
      <c r="K23">
        <f t="shared" si="4"/>
        <v>56.666666666666664</v>
      </c>
      <c r="L23">
        <f t="shared" si="4"/>
        <v>60.333333333333336</v>
      </c>
      <c r="M23">
        <f>AVERAGE(C17:L21)</f>
        <v>60.966666666666669</v>
      </c>
      <c r="N23" s="1" t="s">
        <v>20</v>
      </c>
    </row>
    <row r="24" spans="1:16" x14ac:dyDescent="0.25">
      <c r="B24" s="6" t="s">
        <v>18</v>
      </c>
      <c r="C24">
        <f>C22^2</f>
        <v>36864</v>
      </c>
      <c r="D24">
        <f t="shared" ref="D24:L24" si="5">D22^2</f>
        <v>41616</v>
      </c>
      <c r="E24">
        <f t="shared" si="5"/>
        <v>36100</v>
      </c>
      <c r="F24">
        <f t="shared" si="5"/>
        <v>33489</v>
      </c>
      <c r="G24">
        <f t="shared" si="5"/>
        <v>32041</v>
      </c>
      <c r="H24">
        <f t="shared" si="5"/>
        <v>29241</v>
      </c>
      <c r="I24">
        <f t="shared" si="5"/>
        <v>36864</v>
      </c>
      <c r="J24">
        <f t="shared" si="5"/>
        <v>27889</v>
      </c>
      <c r="K24">
        <f>K22^2</f>
        <v>28900</v>
      </c>
      <c r="L24">
        <f t="shared" si="5"/>
        <v>32761</v>
      </c>
      <c r="M24">
        <f>SUMSQ(C17:L21)</f>
        <v>113321</v>
      </c>
      <c r="N24" s="1" t="s">
        <v>21</v>
      </c>
    </row>
    <row r="25" spans="1:16" ht="15.75" thickBot="1" x14ac:dyDescent="0.3">
      <c r="M25">
        <f>COUNT(C17:L21)</f>
        <v>30</v>
      </c>
      <c r="N25" s="1" t="s">
        <v>33</v>
      </c>
    </row>
    <row r="26" spans="1:16" x14ac:dyDescent="0.25">
      <c r="A26" s="7" t="s">
        <v>22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6" x14ac:dyDescent="0.25">
      <c r="A27" s="10" t="s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1:16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</row>
    <row r="29" spans="1:16" x14ac:dyDescent="0.25">
      <c r="A29" s="10"/>
      <c r="B29" s="11"/>
      <c r="C29" s="11"/>
      <c r="D29" s="11" t="s">
        <v>24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</row>
    <row r="30" spans="1:16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1:16" x14ac:dyDescent="0.25">
      <c r="A31" s="10" t="s">
        <v>25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1:16" x14ac:dyDescent="0.25">
      <c r="A32" s="10" t="s">
        <v>26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</row>
    <row r="33" spans="1:16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1:16" x14ac:dyDescent="0.25">
      <c r="A34" s="10"/>
      <c r="B34" s="11"/>
      <c r="C34" s="11"/>
      <c r="D34" s="11" t="s">
        <v>36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</row>
    <row r="35" spans="1:16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1:16" x14ac:dyDescent="0.25">
      <c r="A36" s="10"/>
      <c r="B36" s="11"/>
      <c r="C36" s="11"/>
      <c r="D36" s="11" t="s">
        <v>37</v>
      </c>
      <c r="E36" s="11"/>
      <c r="F36" s="11" t="s">
        <v>27</v>
      </c>
      <c r="G36" s="11"/>
      <c r="H36" s="11"/>
      <c r="I36" s="11"/>
      <c r="J36" s="11"/>
      <c r="K36" s="11"/>
      <c r="L36" s="11"/>
      <c r="M36" s="11"/>
      <c r="N36" s="11"/>
      <c r="O36" s="11"/>
      <c r="P36" s="12"/>
    </row>
    <row r="37" spans="1:16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</row>
    <row r="38" spans="1:16" x14ac:dyDescent="0.25">
      <c r="A38" s="10" t="s">
        <v>28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</row>
    <row r="39" spans="1:16" x14ac:dyDescent="0.25">
      <c r="A39" s="10" t="s">
        <v>59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</row>
    <row r="40" spans="1:16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5">
      <c r="A41" s="10"/>
      <c r="B41" s="11"/>
      <c r="C41" s="11"/>
      <c r="D41" s="11" t="s">
        <v>38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</row>
    <row r="42" spans="1:16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</row>
    <row r="43" spans="1:16" x14ac:dyDescent="0.25">
      <c r="A43" s="10"/>
      <c r="B43" s="11"/>
      <c r="C43" s="11"/>
      <c r="D43" s="11" t="s">
        <v>39</v>
      </c>
      <c r="E43" s="11"/>
      <c r="F43" s="11" t="s">
        <v>29</v>
      </c>
      <c r="G43" s="11"/>
      <c r="H43" s="11"/>
      <c r="I43" s="11"/>
      <c r="J43" s="11"/>
      <c r="K43" s="11"/>
      <c r="L43" s="11"/>
      <c r="M43" s="11"/>
      <c r="N43" s="11"/>
      <c r="O43" s="11"/>
      <c r="P43" s="12"/>
    </row>
    <row r="44" spans="1:16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</row>
    <row r="45" spans="1:16" x14ac:dyDescent="0.25">
      <c r="A45" s="10" t="s">
        <v>62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</row>
    <row r="46" spans="1:16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</row>
    <row r="48" spans="1:16" ht="15.75" thickBot="1" x14ac:dyDescent="0.3">
      <c r="A48" s="1" t="s">
        <v>30</v>
      </c>
      <c r="C48" s="29" t="s">
        <v>24</v>
      </c>
      <c r="F48" s="1" t="s">
        <v>68</v>
      </c>
    </row>
    <row r="49" spans="1:16" x14ac:dyDescent="0.25">
      <c r="A49" s="16" t="s">
        <v>31</v>
      </c>
      <c r="B49" s="17">
        <f>M24</f>
        <v>113321</v>
      </c>
      <c r="C49" s="17" t="s">
        <v>32</v>
      </c>
      <c r="D49" s="17">
        <f>(M$22^2)/M$25</f>
        <v>111508.03333333334</v>
      </c>
      <c r="E49" s="17" t="s">
        <v>34</v>
      </c>
      <c r="F49" s="17">
        <f>B49-D49</f>
        <v>1812.9666666666599</v>
      </c>
      <c r="G49" s="17"/>
      <c r="H49" s="18"/>
    </row>
    <row r="50" spans="1:16" x14ac:dyDescent="0.25">
      <c r="A50" s="10" t="s">
        <v>35</v>
      </c>
      <c r="B50" s="19">
        <f>SUM(C24:L24)/3</f>
        <v>111921.66666666667</v>
      </c>
      <c r="C50" s="19"/>
      <c r="D50" s="19">
        <f>(M$22^2)/M$25</f>
        <v>111508.03333333334</v>
      </c>
      <c r="E50" s="19" t="s">
        <v>34</v>
      </c>
      <c r="F50" s="19">
        <f>B50-D50</f>
        <v>413.63333333333139</v>
      </c>
      <c r="G50" s="19"/>
      <c r="H50" s="20"/>
      <c r="J50" s="30" t="s">
        <v>48</v>
      </c>
      <c r="K50" s="30" t="s">
        <v>49</v>
      </c>
      <c r="L50" s="30" t="s">
        <v>50</v>
      </c>
      <c r="M50" s="30" t="s">
        <v>51</v>
      </c>
      <c r="N50" s="30" t="s">
        <v>52</v>
      </c>
      <c r="O50" s="30" t="s">
        <v>53</v>
      </c>
    </row>
    <row r="51" spans="1:16" x14ac:dyDescent="0.25">
      <c r="A51" s="10"/>
      <c r="B51" s="19"/>
      <c r="C51" s="19"/>
      <c r="D51" s="19"/>
      <c r="E51" s="19"/>
      <c r="F51" s="19"/>
      <c r="G51" s="19"/>
      <c r="H51" s="20"/>
      <c r="J51" s="30" t="s">
        <v>54</v>
      </c>
      <c r="K51" s="2">
        <f>B58</f>
        <v>892.40000000000043</v>
      </c>
      <c r="L51" s="2">
        <f>5-1</f>
        <v>4</v>
      </c>
      <c r="M51" s="2">
        <f>K51/L51</f>
        <v>223.10000000000011</v>
      </c>
      <c r="N51" s="2">
        <f>M51/M53</f>
        <v>7.0415570752236434</v>
      </c>
      <c r="O51" s="2">
        <f>_xlfn.F.DIST.RT(N51,L51,L53)</f>
        <v>1.8100870260721448E-3</v>
      </c>
      <c r="P51" t="s">
        <v>57</v>
      </c>
    </row>
    <row r="52" spans="1:16" x14ac:dyDescent="0.25">
      <c r="A52" s="21" t="s">
        <v>40</v>
      </c>
      <c r="B52" s="22">
        <f>M17</f>
        <v>414</v>
      </c>
      <c r="C52" s="22" t="s">
        <v>32</v>
      </c>
      <c r="D52" s="22">
        <f>(C22+D22+E22+F22+G22+H22)/3</f>
        <v>373</v>
      </c>
      <c r="E52" s="22" t="s">
        <v>34</v>
      </c>
      <c r="F52" s="23">
        <f>B52-D52</f>
        <v>41</v>
      </c>
      <c r="G52" s="19"/>
      <c r="H52" s="20"/>
      <c r="J52" s="30" t="s">
        <v>55</v>
      </c>
      <c r="K52" s="2">
        <f>F50</f>
        <v>413.63333333333139</v>
      </c>
      <c r="L52" s="2">
        <f>10-1</f>
        <v>9</v>
      </c>
      <c r="M52" s="2">
        <f>K52/L52</f>
        <v>45.959259259259042</v>
      </c>
      <c r="N52" s="2"/>
      <c r="O52" s="2"/>
    </row>
    <row r="53" spans="1:16" x14ac:dyDescent="0.25">
      <c r="A53" s="24" t="s">
        <v>41</v>
      </c>
      <c r="B53" s="19">
        <f>M18</f>
        <v>331</v>
      </c>
      <c r="C53" s="19" t="s">
        <v>32</v>
      </c>
      <c r="D53" s="19">
        <f>SUM(C22+D22+E22+I22+J22+K22)/3</f>
        <v>371.66666666666669</v>
      </c>
      <c r="E53" s="19" t="s">
        <v>34</v>
      </c>
      <c r="F53" s="25">
        <f>B53-D53</f>
        <v>-40.666666666666686</v>
      </c>
      <c r="G53" s="19"/>
      <c r="H53" s="20"/>
      <c r="J53" s="30" t="s">
        <v>56</v>
      </c>
      <c r="K53" s="2">
        <f>H59</f>
        <v>506.93333333332805</v>
      </c>
      <c r="L53" s="2">
        <f>10*(3)-5-10+1</f>
        <v>16</v>
      </c>
      <c r="M53" s="2">
        <f>K53/L53</f>
        <v>31.683333333333003</v>
      </c>
      <c r="N53" s="2"/>
      <c r="O53" s="2"/>
    </row>
    <row r="54" spans="1:16" x14ac:dyDescent="0.25">
      <c r="A54" s="24" t="s">
        <v>42</v>
      </c>
      <c r="B54" s="19">
        <f>M19</f>
        <v>390</v>
      </c>
      <c r="C54" s="19" t="s">
        <v>32</v>
      </c>
      <c r="D54" s="19">
        <f>SUM(C22,F22,G22,I22,J22,L22)/3</f>
        <v>364.66666666666669</v>
      </c>
      <c r="E54" s="19" t="s">
        <v>34</v>
      </c>
      <c r="F54" s="25">
        <f>B54-D54</f>
        <v>25.333333333333314</v>
      </c>
      <c r="G54" s="19"/>
      <c r="H54" s="20"/>
      <c r="J54" s="30" t="s">
        <v>16</v>
      </c>
      <c r="K54" s="2">
        <f>F49</f>
        <v>1812.9666666666599</v>
      </c>
      <c r="L54" s="2">
        <f>10*(3)-1</f>
        <v>29</v>
      </c>
      <c r="M54" s="2"/>
      <c r="N54" s="2"/>
      <c r="O54" s="2"/>
    </row>
    <row r="55" spans="1:16" x14ac:dyDescent="0.25">
      <c r="A55" s="24" t="s">
        <v>43</v>
      </c>
      <c r="B55" s="19">
        <f>M20</f>
        <v>363</v>
      </c>
      <c r="C55" s="19" t="s">
        <v>32</v>
      </c>
      <c r="D55" s="19">
        <f>SUM(D22,F22,H22,I22,K22,L22)/3</f>
        <v>367</v>
      </c>
      <c r="E55" s="19" t="s">
        <v>34</v>
      </c>
      <c r="F55" s="25">
        <f>B55-D55</f>
        <v>-4</v>
      </c>
      <c r="G55" s="19"/>
      <c r="H55" s="20"/>
    </row>
    <row r="56" spans="1:16" x14ac:dyDescent="0.25">
      <c r="A56" s="26" t="s">
        <v>44</v>
      </c>
      <c r="B56" s="27">
        <f>M21</f>
        <v>331</v>
      </c>
      <c r="C56" s="27" t="s">
        <v>32</v>
      </c>
      <c r="D56" s="27">
        <f>SUM(E22,G22,H22,J22,K22,L22)/3</f>
        <v>352.66666666666669</v>
      </c>
      <c r="E56" s="27" t="s">
        <v>34</v>
      </c>
      <c r="F56" s="28">
        <f>B56-D56</f>
        <v>-21.666666666666686</v>
      </c>
      <c r="G56" s="19"/>
      <c r="H56" s="20"/>
    </row>
    <row r="57" spans="1:16" x14ac:dyDescent="0.25">
      <c r="A57" s="10"/>
      <c r="B57" s="19"/>
      <c r="C57" s="19"/>
      <c r="D57" s="19"/>
      <c r="E57" s="19"/>
      <c r="F57" s="19"/>
      <c r="G57" s="19"/>
      <c r="H57" s="20"/>
    </row>
    <row r="58" spans="1:16" x14ac:dyDescent="0.25">
      <c r="A58" s="10" t="s">
        <v>46</v>
      </c>
      <c r="B58" s="19">
        <f>3*((SUMSQ(F52:F56))/(3*5))</f>
        <v>892.40000000000043</v>
      </c>
      <c r="C58" s="19"/>
      <c r="D58" s="19"/>
      <c r="E58" s="19"/>
      <c r="F58" s="19"/>
      <c r="G58" s="19"/>
      <c r="H58" s="20"/>
    </row>
    <row r="59" spans="1:16" x14ac:dyDescent="0.25">
      <c r="A59" s="10" t="s">
        <v>47</v>
      </c>
      <c r="B59" s="19">
        <f>F49</f>
        <v>1812.9666666666599</v>
      </c>
      <c r="C59" s="19" t="s">
        <v>32</v>
      </c>
      <c r="D59" s="19">
        <f>B58</f>
        <v>892.40000000000043</v>
      </c>
      <c r="E59" s="19" t="s">
        <v>32</v>
      </c>
      <c r="F59" s="19">
        <f>F50</f>
        <v>413.63333333333139</v>
      </c>
      <c r="G59" s="19" t="s">
        <v>34</v>
      </c>
      <c r="H59" s="20">
        <f>B59-D59-F59</f>
        <v>506.93333333332805</v>
      </c>
    </row>
    <row r="60" spans="1:16" ht="15.75" thickBot="1" x14ac:dyDescent="0.3">
      <c r="A60" s="13"/>
      <c r="B60" s="14"/>
      <c r="C60" s="14"/>
      <c r="D60" s="14"/>
      <c r="E60" s="14"/>
      <c r="F60" s="14"/>
      <c r="G60" s="14"/>
      <c r="H60" s="15"/>
    </row>
    <row r="62" spans="1:16" ht="15.75" thickBot="1" x14ac:dyDescent="0.3">
      <c r="A62" s="1" t="s">
        <v>30</v>
      </c>
      <c r="C62" s="29" t="s">
        <v>24</v>
      </c>
      <c r="F62" s="1" t="s">
        <v>69</v>
      </c>
    </row>
    <row r="63" spans="1:16" x14ac:dyDescent="0.25">
      <c r="A63" s="16" t="s">
        <v>31</v>
      </c>
      <c r="B63" s="17">
        <f>B49</f>
        <v>113321</v>
      </c>
      <c r="C63" s="17" t="s">
        <v>32</v>
      </c>
      <c r="D63" s="17">
        <f>D$49</f>
        <v>111508.03333333334</v>
      </c>
      <c r="E63" s="17" t="s">
        <v>34</v>
      </c>
      <c r="F63" s="17">
        <f>B63-D63</f>
        <v>1812.9666666666599</v>
      </c>
      <c r="G63" s="8"/>
      <c r="H63" s="8"/>
      <c r="I63" s="9"/>
      <c r="K63" s="30" t="s">
        <v>48</v>
      </c>
      <c r="L63" s="30" t="s">
        <v>49</v>
      </c>
      <c r="M63" s="30" t="s">
        <v>50</v>
      </c>
      <c r="N63" s="30" t="s">
        <v>51</v>
      </c>
      <c r="O63" s="30" t="s">
        <v>52</v>
      </c>
      <c r="P63" s="30" t="s">
        <v>53</v>
      </c>
    </row>
    <row r="64" spans="1:16" x14ac:dyDescent="0.25">
      <c r="A64" s="10" t="s">
        <v>70</v>
      </c>
      <c r="B64" s="11">
        <f>SUM(O17:O21)/6</f>
        <v>112397.83333333333</v>
      </c>
      <c r="C64" s="19" t="s">
        <v>32</v>
      </c>
      <c r="D64" s="19">
        <f>D$49</f>
        <v>111508.03333333334</v>
      </c>
      <c r="E64" s="19" t="s">
        <v>34</v>
      </c>
      <c r="F64" s="19">
        <f>B64-D64</f>
        <v>889.79999999998836</v>
      </c>
      <c r="G64" s="11"/>
      <c r="H64" s="11"/>
      <c r="I64" s="12"/>
      <c r="K64" s="30" t="s">
        <v>60</v>
      </c>
      <c r="L64" s="2">
        <f>F64</f>
        <v>889.79999999998836</v>
      </c>
      <c r="M64" s="2">
        <f>5-1</f>
        <v>4</v>
      </c>
      <c r="N64" s="2">
        <f>L64/M64</f>
        <v>222.44999999999709</v>
      </c>
      <c r="O64" s="2"/>
      <c r="P64" s="2"/>
    </row>
    <row r="65" spans="1:17" x14ac:dyDescent="0.25">
      <c r="A65" s="10"/>
      <c r="B65" s="11"/>
      <c r="C65" s="19"/>
      <c r="D65" s="11"/>
      <c r="E65" s="19"/>
      <c r="F65" s="11"/>
      <c r="G65" s="11"/>
      <c r="H65" s="11"/>
      <c r="I65" s="12"/>
      <c r="K65" s="30" t="s">
        <v>71</v>
      </c>
      <c r="L65" s="2">
        <f>B77</f>
        <v>223.3333333333334</v>
      </c>
      <c r="M65" s="2">
        <f>10-1</f>
        <v>9</v>
      </c>
      <c r="N65" s="2">
        <f>L65/M65</f>
        <v>24.814814814814824</v>
      </c>
      <c r="O65" s="2">
        <f>N65/N66</f>
        <v>0.56733084596861316</v>
      </c>
      <c r="P65" s="2">
        <f>_xlfn.F.DIST.RT(O65,M65,M67)</f>
        <v>0.81226595349158492</v>
      </c>
      <c r="Q65" t="s">
        <v>72</v>
      </c>
    </row>
    <row r="66" spans="1:17" x14ac:dyDescent="0.25">
      <c r="A66" s="34" t="s">
        <v>40</v>
      </c>
      <c r="B66" s="35">
        <f>C22</f>
        <v>192</v>
      </c>
      <c r="C66" s="22" t="s">
        <v>32</v>
      </c>
      <c r="D66" s="35">
        <f>SUM(M17,M18,M19)/6</f>
        <v>189.16666666666666</v>
      </c>
      <c r="E66" s="22" t="s">
        <v>34</v>
      </c>
      <c r="F66" s="36">
        <f>B66-D66</f>
        <v>2.8333333333333428</v>
      </c>
      <c r="G66" s="11"/>
      <c r="H66" s="11"/>
      <c r="I66" s="12"/>
      <c r="K66" s="30" t="s">
        <v>56</v>
      </c>
      <c r="L66" s="2">
        <f>H78</f>
        <v>699.83333333333815</v>
      </c>
      <c r="M66" s="2">
        <f>10*(3)-5-10+1</f>
        <v>16</v>
      </c>
      <c r="N66" s="2">
        <f>L66/M66</f>
        <v>43.739583333333634</v>
      </c>
      <c r="O66" s="2"/>
      <c r="P66" s="2"/>
    </row>
    <row r="67" spans="1:17" x14ac:dyDescent="0.25">
      <c r="A67" s="37" t="s">
        <v>41</v>
      </c>
      <c r="B67" s="11">
        <f>D22</f>
        <v>204</v>
      </c>
      <c r="C67" s="19" t="s">
        <v>32</v>
      </c>
      <c r="D67" s="11">
        <f>SUM(M17,M18,M20)/6</f>
        <v>184.66666666666666</v>
      </c>
      <c r="E67" s="19" t="s">
        <v>34</v>
      </c>
      <c r="F67" s="38">
        <f t="shared" ref="F67:F75" si="6">B67-D67</f>
        <v>19.333333333333343</v>
      </c>
      <c r="G67" s="11"/>
      <c r="H67" s="11"/>
      <c r="I67" s="12"/>
      <c r="K67" s="30" t="s">
        <v>16</v>
      </c>
      <c r="L67" s="2">
        <f>F63</f>
        <v>1812.9666666666599</v>
      </c>
      <c r="M67" s="2">
        <f>10*(3)-1</f>
        <v>29</v>
      </c>
      <c r="N67" s="2"/>
      <c r="O67" s="2"/>
      <c r="P67" s="2"/>
    </row>
    <row r="68" spans="1:17" x14ac:dyDescent="0.25">
      <c r="A68" s="37" t="s">
        <v>42</v>
      </c>
      <c r="B68" s="11">
        <f>E22</f>
        <v>190</v>
      </c>
      <c r="C68" s="19" t="s">
        <v>32</v>
      </c>
      <c r="D68" s="11">
        <f>SUM(M17,M18,M21)/6</f>
        <v>179.33333333333334</v>
      </c>
      <c r="E68" s="19" t="s">
        <v>34</v>
      </c>
      <c r="F68" s="38">
        <f t="shared" si="6"/>
        <v>10.666666666666657</v>
      </c>
      <c r="G68" s="11"/>
      <c r="H68" s="11"/>
      <c r="I68" s="12"/>
    </row>
    <row r="69" spans="1:17" x14ac:dyDescent="0.25">
      <c r="A69" s="37" t="s">
        <v>43</v>
      </c>
      <c r="B69" s="11">
        <f>F22</f>
        <v>183</v>
      </c>
      <c r="C69" s="19" t="s">
        <v>32</v>
      </c>
      <c r="D69" s="11">
        <f>SUM(M17,M19,M20)/6</f>
        <v>194.5</v>
      </c>
      <c r="E69" s="19" t="s">
        <v>34</v>
      </c>
      <c r="F69" s="38">
        <f t="shared" si="6"/>
        <v>-11.5</v>
      </c>
      <c r="G69" s="11"/>
      <c r="H69" s="11"/>
      <c r="I69" s="12"/>
    </row>
    <row r="70" spans="1:17" x14ac:dyDescent="0.25">
      <c r="A70" s="37" t="s">
        <v>44</v>
      </c>
      <c r="B70" s="11">
        <f>G22</f>
        <v>179</v>
      </c>
      <c r="C70" s="19" t="s">
        <v>32</v>
      </c>
      <c r="D70" s="11">
        <f>SUM(M17,M19,M21)/6</f>
        <v>189.16666666666666</v>
      </c>
      <c r="E70" s="19" t="s">
        <v>34</v>
      </c>
      <c r="F70" s="38">
        <f t="shared" si="6"/>
        <v>-10.166666666666657</v>
      </c>
      <c r="G70" s="11"/>
      <c r="H70" s="11"/>
      <c r="I70" s="12"/>
    </row>
    <row r="71" spans="1:17" x14ac:dyDescent="0.25">
      <c r="A71" s="37" t="s">
        <v>63</v>
      </c>
      <c r="B71" s="11">
        <f>H22</f>
        <v>171</v>
      </c>
      <c r="C71" s="19" t="s">
        <v>32</v>
      </c>
      <c r="D71" s="11">
        <f>SUM(M17,M20,M21)/6</f>
        <v>184.66666666666666</v>
      </c>
      <c r="E71" s="19" t="s">
        <v>34</v>
      </c>
      <c r="F71" s="38">
        <f t="shared" si="6"/>
        <v>-13.666666666666657</v>
      </c>
      <c r="G71" s="11"/>
      <c r="H71" s="11"/>
      <c r="I71" s="12"/>
    </row>
    <row r="72" spans="1:17" x14ac:dyDescent="0.25">
      <c r="A72" s="37" t="s">
        <v>64</v>
      </c>
      <c r="B72" s="11">
        <f>I22</f>
        <v>192</v>
      </c>
      <c r="C72" s="19" t="s">
        <v>32</v>
      </c>
      <c r="D72" s="11">
        <f>SUM(M18,M19,M20)/6</f>
        <v>180.66666666666666</v>
      </c>
      <c r="E72" s="19" t="s">
        <v>34</v>
      </c>
      <c r="F72" s="38">
        <f t="shared" si="6"/>
        <v>11.333333333333343</v>
      </c>
      <c r="G72" s="11"/>
      <c r="H72" s="11"/>
      <c r="I72" s="12"/>
    </row>
    <row r="73" spans="1:17" x14ac:dyDescent="0.25">
      <c r="A73" s="37" t="s">
        <v>65</v>
      </c>
      <c r="B73" s="11">
        <f>J22</f>
        <v>167</v>
      </c>
      <c r="C73" s="19" t="s">
        <v>32</v>
      </c>
      <c r="D73" s="11">
        <f>SUM(M18,M19,M21)/6</f>
        <v>175.33333333333334</v>
      </c>
      <c r="E73" s="19" t="s">
        <v>34</v>
      </c>
      <c r="F73" s="38">
        <f t="shared" si="6"/>
        <v>-8.3333333333333428</v>
      </c>
      <c r="G73" s="11"/>
      <c r="H73" s="11"/>
      <c r="I73" s="12"/>
    </row>
    <row r="74" spans="1:17" x14ac:dyDescent="0.25">
      <c r="A74" s="37" t="s">
        <v>66</v>
      </c>
      <c r="B74" s="11">
        <f>K22</f>
        <v>170</v>
      </c>
      <c r="C74" s="19" t="s">
        <v>32</v>
      </c>
      <c r="D74" s="11">
        <f>SUM(M18,M20,M21)/6</f>
        <v>170.83333333333334</v>
      </c>
      <c r="E74" s="19" t="s">
        <v>34</v>
      </c>
      <c r="F74" s="38">
        <f t="shared" si="6"/>
        <v>-0.83333333333334281</v>
      </c>
      <c r="G74" s="11"/>
      <c r="H74" s="11"/>
      <c r="I74" s="12"/>
    </row>
    <row r="75" spans="1:17" x14ac:dyDescent="0.25">
      <c r="A75" s="39" t="s">
        <v>67</v>
      </c>
      <c r="B75" s="40">
        <f>L22</f>
        <v>181</v>
      </c>
      <c r="C75" s="27" t="s">
        <v>32</v>
      </c>
      <c r="D75" s="40">
        <f>SUM(M19,M20,M21)/6</f>
        <v>180.66666666666666</v>
      </c>
      <c r="E75" s="27" t="s">
        <v>34</v>
      </c>
      <c r="F75" s="41">
        <f t="shared" si="6"/>
        <v>0.33333333333334281</v>
      </c>
      <c r="G75" s="11"/>
      <c r="H75" s="11"/>
      <c r="I75" s="12"/>
    </row>
    <row r="76" spans="1:17" x14ac:dyDescent="0.25">
      <c r="A76" s="10"/>
      <c r="B76" s="11"/>
      <c r="C76" s="19"/>
      <c r="D76" s="11"/>
      <c r="E76" s="11"/>
      <c r="F76" s="11"/>
      <c r="G76" s="11"/>
      <c r="H76" s="11"/>
      <c r="I76" s="12"/>
    </row>
    <row r="77" spans="1:17" x14ac:dyDescent="0.25">
      <c r="A77" s="10" t="s">
        <v>61</v>
      </c>
      <c r="B77" s="11">
        <f>6*SUMSQ(F66:F75)/(3*10)</f>
        <v>223.3333333333334</v>
      </c>
      <c r="C77" s="19"/>
      <c r="D77" s="11"/>
      <c r="E77" s="11"/>
      <c r="F77" s="11"/>
      <c r="G77" s="11"/>
      <c r="H77" s="11"/>
      <c r="I77" s="12"/>
    </row>
    <row r="78" spans="1:17" x14ac:dyDescent="0.25">
      <c r="A78" s="10" t="s">
        <v>47</v>
      </c>
      <c r="B78" s="11">
        <f>F63</f>
        <v>1812.9666666666599</v>
      </c>
      <c r="C78" s="19" t="s">
        <v>32</v>
      </c>
      <c r="D78" s="11">
        <f>F64</f>
        <v>889.79999999998836</v>
      </c>
      <c r="E78" s="33" t="s">
        <v>32</v>
      </c>
      <c r="F78" s="11">
        <f>B77</f>
        <v>223.3333333333334</v>
      </c>
      <c r="G78" s="19" t="s">
        <v>34</v>
      </c>
      <c r="H78" s="11">
        <f>B78-D78-F78</f>
        <v>699.83333333333815</v>
      </c>
      <c r="I78" s="12"/>
    </row>
    <row r="79" spans="1:17" ht="15.75" thickBot="1" x14ac:dyDescent="0.3">
      <c r="A79" s="13"/>
      <c r="B79" s="14"/>
      <c r="C79" s="14"/>
      <c r="D79" s="14"/>
      <c r="E79" s="14"/>
      <c r="F79" s="14"/>
      <c r="G79" s="14"/>
      <c r="H79" s="14"/>
      <c r="I79" s="15"/>
    </row>
    <row r="81" spans="1:1" x14ac:dyDescent="0.25">
      <c r="A81" t="s">
        <v>73</v>
      </c>
    </row>
    <row r="82" spans="1:1" x14ac:dyDescent="0.25">
      <c r="A82" s="1" t="s">
        <v>74</v>
      </c>
    </row>
    <row r="83" spans="1:1" x14ac:dyDescent="0.25">
      <c r="A83" t="s">
        <v>75</v>
      </c>
    </row>
    <row r="86" spans="1:1" x14ac:dyDescent="0.25">
      <c r="A86" t="s">
        <v>76</v>
      </c>
    </row>
  </sheetData>
  <mergeCells count="2">
    <mergeCell ref="C15:L15"/>
    <mergeCell ref="A17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ANOVA DBIB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2015-12-21T01:19:27Z</dcterms:created>
  <dcterms:modified xsi:type="dcterms:W3CDTF">2015-12-21T22:42:35Z</dcterms:modified>
</cp:coreProperties>
</file>