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uro\Documents\Estadistica\Apuntes de clases\"/>
    </mc:Choice>
  </mc:AlternateContent>
  <bookViews>
    <workbookView xWindow="0" yWindow="0" windowWidth="20490" windowHeight="7755" firstSheet="1" activeTab="3"/>
  </bookViews>
  <sheets>
    <sheet name="Introd. Prueb Normalid" sheetId="1" r:id="rId1"/>
    <sheet name="Diferencia de medias" sheetId="2" r:id="rId2"/>
    <sheet name="ANOVA" sheetId="3" r:id="rId3"/>
    <sheet name="Ej ANOVA unilateral" sheetId="5" r:id="rId4"/>
    <sheet name="Análisis de regresión y correl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9" i="5" l="1"/>
  <c r="B109" i="5"/>
  <c r="I104" i="5"/>
  <c r="G107" i="5"/>
  <c r="G108" i="5" s="1"/>
  <c r="D105" i="5"/>
  <c r="D106" i="5" s="1"/>
  <c r="E105" i="5"/>
  <c r="E106" i="5" s="1"/>
  <c r="F105" i="5"/>
  <c r="F106" i="5" s="1"/>
  <c r="C105" i="5"/>
  <c r="C106" i="5" s="1"/>
  <c r="G106" i="5" s="1"/>
  <c r="F32" i="5"/>
  <c r="F24" i="5"/>
  <c r="F23" i="5"/>
  <c r="I20" i="5"/>
  <c r="I19" i="5"/>
  <c r="H19" i="5"/>
  <c r="I18" i="5"/>
  <c r="H18" i="5"/>
  <c r="G18" i="5"/>
  <c r="D12" i="5"/>
  <c r="C12" i="5"/>
  <c r="E12" i="5"/>
  <c r="B12" i="5"/>
  <c r="O9" i="5"/>
  <c r="N9" i="5"/>
  <c r="M10" i="5"/>
  <c r="M9" i="5"/>
  <c r="L10" i="5"/>
  <c r="L9" i="5"/>
  <c r="K9" i="5"/>
  <c r="K11" i="5"/>
  <c r="K10" i="5"/>
  <c r="O5" i="5"/>
  <c r="K3" i="5"/>
  <c r="K4" i="5"/>
  <c r="M5" i="5"/>
  <c r="C9" i="5"/>
  <c r="D9" i="5"/>
  <c r="E9" i="5"/>
  <c r="B9" i="5"/>
  <c r="F8" i="5"/>
  <c r="F9" i="5"/>
  <c r="O4" i="5" s="1"/>
  <c r="M4" i="5"/>
  <c r="M3" i="5"/>
  <c r="O3" i="5"/>
  <c r="K5" i="5" s="1"/>
  <c r="F11" i="5"/>
  <c r="F10" i="5"/>
  <c r="C8" i="5"/>
  <c r="D8" i="5"/>
  <c r="E8" i="5"/>
  <c r="B8" i="5"/>
  <c r="F7" i="5"/>
  <c r="C7" i="5"/>
  <c r="D7" i="5"/>
  <c r="E7" i="5"/>
  <c r="B7" i="5"/>
  <c r="B40" i="4" l="1"/>
  <c r="B41" i="4"/>
  <c r="B42" i="4"/>
  <c r="B43" i="4"/>
  <c r="B44" i="4"/>
  <c r="B45" i="4"/>
  <c r="B46" i="4"/>
  <c r="B39" i="4"/>
  <c r="I29" i="4"/>
  <c r="I28" i="4"/>
  <c r="F35" i="4"/>
  <c r="E35" i="4"/>
  <c r="F28" i="4"/>
  <c r="F29" i="4"/>
  <c r="F30" i="4"/>
  <c r="F31" i="4"/>
  <c r="F32" i="4"/>
  <c r="F33" i="4"/>
  <c r="F34" i="4"/>
  <c r="F27" i="4"/>
  <c r="E28" i="4"/>
  <c r="E29" i="4"/>
  <c r="E30" i="4"/>
  <c r="E31" i="4"/>
  <c r="E32" i="4"/>
  <c r="E33" i="4"/>
  <c r="E34" i="4"/>
  <c r="E27" i="4"/>
  <c r="D30" i="4"/>
  <c r="D28" i="4"/>
  <c r="D29" i="4"/>
  <c r="D31" i="4"/>
  <c r="D32" i="4"/>
  <c r="D33" i="4"/>
  <c r="D34" i="4"/>
  <c r="D27" i="4"/>
  <c r="C33" i="4"/>
  <c r="C28" i="4"/>
  <c r="C29" i="4"/>
  <c r="C30" i="4"/>
  <c r="C31" i="4"/>
  <c r="C32" i="4"/>
  <c r="C34" i="4"/>
  <c r="C27" i="4"/>
  <c r="B35" i="4"/>
  <c r="A35" i="4"/>
</calcChain>
</file>

<file path=xl/sharedStrings.xml><?xml version="1.0" encoding="utf-8"?>
<sst xmlns="http://schemas.openxmlformats.org/spreadsheetml/2006/main" count="301" uniqueCount="246">
  <si>
    <t>HIPOTESIS</t>
  </si>
  <si>
    <t>Propuesta para explicar un fenómenos en la población, basada en la observación y estudios preliminares.</t>
  </si>
  <si>
    <t>Pueden ser falsas o verdaderas</t>
  </si>
  <si>
    <t>Hipótesis de investigación: las que motivan la investigación</t>
  </si>
  <si>
    <t>Hipótesis estadísitca: se evaluan y ponen a prueba (derivadas de la h. de investigación)</t>
  </si>
  <si>
    <t>EVALUAR DATOS- REVISAR SUPOSICIONES-SELECCIONAR ESTADÍSITCA DE PRUEBA-</t>
  </si>
  <si>
    <t>Aceptamos Ho o la rechazamos</t>
  </si>
  <si>
    <t>Hipótesis nula: no diferencia</t>
  </si>
  <si>
    <t>Hipotesis alternativa: (Ha) obtenida del rechazo de la anterior</t>
  </si>
  <si>
    <t>REGLAS:</t>
  </si>
  <si>
    <t>Queremos aceptar Ha (apostamos a Ha)</t>
  </si>
  <si>
    <t>Lo que se prueba es Ho</t>
  </si>
  <si>
    <t>Ambas son complementarias y excluyentes</t>
  </si>
  <si>
    <t>Ho: Media=50</t>
  </si>
  <si>
    <r>
      <t xml:space="preserve">Ha: Media </t>
    </r>
    <r>
      <rPr>
        <sz val="11"/>
        <color theme="1"/>
        <rFont val="Calibri"/>
        <family val="2"/>
      </rPr>
      <t>≠ 50</t>
    </r>
  </si>
  <si>
    <t>Ho: Media &gt; 50</t>
  </si>
  <si>
    <r>
      <t xml:space="preserve">Ha: Media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50</t>
    </r>
  </si>
  <si>
    <t>Reglas de desición: consiste en identificar las regiones de rechazo de Ho</t>
  </si>
  <si>
    <t>DETERMINAR LA DSITRIBUION DE LA ESTADISITICA-FORMULAR REGLA DE DESICIÓN-EJECUTAR PRUEBA</t>
  </si>
  <si>
    <t>VERDADERA</t>
  </si>
  <si>
    <t>FALSA</t>
  </si>
  <si>
    <t>Acepta Ho</t>
  </si>
  <si>
    <t>Rechaza Ho</t>
  </si>
  <si>
    <t>Acción correcta</t>
  </si>
  <si>
    <r>
      <t xml:space="preserve">Error I (error </t>
    </r>
    <r>
      <rPr>
        <sz val="11"/>
        <color theme="1"/>
        <rFont val="Calibri"/>
        <family val="2"/>
      </rPr>
      <t>α)</t>
    </r>
  </si>
  <si>
    <t>α= valor de significancia= la probabilidad de cometer el error I</t>
  </si>
  <si>
    <r>
      <t xml:space="preserve">Error II (error 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>)</t>
    </r>
  </si>
  <si>
    <t>Valor p: es una medida directa de lo verosimil que resulta obtener una muestra como el actual</t>
  </si>
  <si>
    <t>La desición estadística debe de ir acompañada de un conocimiento del sistema de estudio</t>
  </si>
  <si>
    <t>PRUEBA DE NORMALIDAD</t>
  </si>
  <si>
    <t>Muy importante, muchas pruebas aumen distribución normal</t>
  </si>
  <si>
    <t>Una prueba muy importante es la prueba de Shapiro</t>
  </si>
  <si>
    <t>Shapiro-Wilk test.</t>
  </si>
  <si>
    <t>DIFERENCIAS DE MEDIAS</t>
  </si>
  <si>
    <r>
      <t xml:space="preserve">Ho: </t>
    </r>
    <r>
      <rPr>
        <sz val="11"/>
        <color theme="1"/>
        <rFont val="Calibri"/>
        <family val="2"/>
      </rPr>
      <t>μ1-μ2=0</t>
    </r>
  </si>
  <si>
    <r>
      <t xml:space="preserve">Ho: </t>
    </r>
    <r>
      <rPr>
        <sz val="11"/>
        <color theme="1"/>
        <rFont val="Calibri"/>
        <family val="2"/>
      </rPr>
      <t>μ1-μ2≠0</t>
    </r>
  </si>
  <si>
    <t>o BIEN QUE UNA SEA MAS GRANDE QUE OTRA</t>
  </si>
  <si>
    <t>DOS ESCENARIOS:</t>
  </si>
  <si>
    <t>2)POBLACIONES SIN DISTRIBUCION NORMAL</t>
  </si>
  <si>
    <t>μ1,μ2: medias hipotéticas de las poblaciones</t>
  </si>
  <si>
    <t>1) POBLACIONES CON DISTRIBCUON NORMAL Y VARIANZA CONOCIDA</t>
  </si>
  <si>
    <t>Cuando la hipótesis es de no diferencias, μ1-μ2=0 y la fórmula queda sin la parte derecha del numerador.</t>
  </si>
  <si>
    <t>Se utiliza una prueba de t-Student, cuando las muestras son chicas (menor de 30 datos), o cuando no se conocen los parámetros</t>
  </si>
  <si>
    <t>poblacionales. La distribucion t tiene media de cero, es simétrica respecto a la media, la variana tiende a 2, al aumentar el tamaño de muestra</t>
  </si>
  <si>
    <t>se comporta mucho más como una distribución normal.</t>
  </si>
  <si>
    <t>La varianza se obtiene de la muestra, en este caso el número de valores es pequeño.</t>
  </si>
  <si>
    <t>Las varianzas pueden ser estimadas de la muestra, si el número de datos es grande (mayor de 30 en general)</t>
  </si>
  <si>
    <t>los grados de libertad son igual a (n1 - 1 + n2 - 1)</t>
  </si>
  <si>
    <t>ES UNA PRUEBA DE T-STUDENT DE MUESTRAS NO RELACIONADAS</t>
  </si>
  <si>
    <t>PARA ESTE CASO, SE SUPONE QUE LAS POBLACIONES SON COMPLETAMENTE INDEPENDIENTES!!!!</t>
  </si>
  <si>
    <t xml:space="preserve"> </t>
  </si>
  <si>
    <t>PRUEBA DE T-STUDENT PARA PARES RELACIONADOS (=MEDIAS PAREADAS, MEDICIONES PAREADAS, ETC)</t>
  </si>
  <si>
    <t>Cuando las mediciones fueron tomadas del mismo individuo, a diferentes tiempos, con diferentes tratamientos, etc, pero siempre de la misma unidad experimental o individuo.</t>
  </si>
  <si>
    <t>Opciones no paramétrica</t>
  </si>
  <si>
    <t>Wilcoxon</t>
  </si>
  <si>
    <t>Mann-Whitney</t>
  </si>
  <si>
    <r>
      <t>Análisis de Varianza (ANOVA=</t>
    </r>
    <r>
      <rPr>
        <b/>
        <sz val="11"/>
        <color theme="1"/>
        <rFont val="Calibri"/>
        <family val="2"/>
        <scheme val="minor"/>
      </rPr>
      <t>an</t>
    </r>
    <r>
      <rPr>
        <sz val="11"/>
        <color theme="1"/>
        <rFont val="Calibri"/>
        <family val="2"/>
        <scheme val="minor"/>
      </rPr>
      <t xml:space="preserve">alysis </t>
    </r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f </t>
    </r>
    <r>
      <rPr>
        <b/>
        <sz val="11"/>
        <color theme="1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>riance)</t>
    </r>
  </si>
  <si>
    <t>La varianza total de un conjunto de datos se divide en dos o más componentes y cada uno de ellos se asocia a una fuente de variación específica.</t>
  </si>
  <si>
    <t>Indica cuanta de la varianza ciontribuyen</t>
  </si>
  <si>
    <t>Permite discriminar cuanta diferencia es atrubuible al azar y al fecto</t>
  </si>
  <si>
    <t>Se habla de variables categóricas para los tratmientos</t>
  </si>
  <si>
    <t>Necesitamos grupos discretos</t>
  </si>
  <si>
    <t>Variables: TRATAMIENTO(con sus niveles/categorías), VAR. DE RESPUESTA, VARIABLES EXTERNAS (no son del interes principal o se desconocen!!!!)</t>
  </si>
  <si>
    <t>Se pueden tener variaciones dentro de grupos auqnue se trate de limitar esa variación. Es inherente al experimento</t>
  </si>
  <si>
    <t>DIFERENTES TIPOS DE ANOVA</t>
  </si>
  <si>
    <t>COMPLETAMENTE AL AZAR</t>
  </si>
  <si>
    <t>ANOVA UNILATERAL</t>
  </si>
  <si>
    <t>Las unidades experimentales se asignan completamente al azar a cada unidad experimental.</t>
  </si>
  <si>
    <t>SUPUESTOS MÁS IMPORTANTES: Normalidad, homogeneidad de varianzas.</t>
  </si>
  <si>
    <t>Los conjuntos de datos forman k muestras simples</t>
  </si>
  <si>
    <t>Media de tratamientos=gran media + tratamiento + error</t>
  </si>
  <si>
    <t>Los errores del modelo tienen distribución normal</t>
  </si>
  <si>
    <t>Ho: todas las medias son iguales</t>
  </si>
  <si>
    <t>Ha: no todas las medias son iguales, al menos una es diferente</t>
  </si>
  <si>
    <t>EN UN ANOVA TENEMOS TRES COMPONENTES DE VARIACIÓN</t>
  </si>
  <si>
    <r>
      <rPr>
        <b/>
        <i/>
        <u/>
        <sz val="11"/>
        <color theme="1"/>
        <rFont val="Calibri"/>
        <family val="2"/>
        <scheme val="minor"/>
      </rPr>
      <t>Entre grupos:</t>
    </r>
    <r>
      <rPr>
        <sz val="11"/>
        <color theme="1"/>
        <rFont val="Calibri"/>
        <family val="2"/>
        <scheme val="minor"/>
      </rPr>
      <t xml:space="preserve"> entre medias, la variación que se atribuye a los tratamientos</t>
    </r>
  </si>
  <si>
    <r>
      <rPr>
        <b/>
        <i/>
        <u/>
        <sz val="11"/>
        <color theme="1"/>
        <rFont val="Calibri"/>
        <family val="2"/>
        <scheme val="minor"/>
      </rPr>
      <t>Dentro de grupos:</t>
    </r>
    <r>
      <rPr>
        <sz val="11"/>
        <color theme="1"/>
        <rFont val="Calibri"/>
        <family val="2"/>
        <scheme val="minor"/>
      </rPr>
      <t xml:space="preserve"> residuales, se da dentro de cada grupo</t>
    </r>
  </si>
  <si>
    <r>
      <rPr>
        <b/>
        <i/>
        <u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>: la variación entre todos los datos</t>
    </r>
  </si>
  <si>
    <t>ESTAS FUENTES DE VARIACIÓN TIENEN GRADOS DE LIBERTAD ASOCIADOS</t>
  </si>
  <si>
    <t>k-1</t>
  </si>
  <si>
    <t>k= número de tratamientos o niveles</t>
  </si>
  <si>
    <t>Σ(n-1)</t>
  </si>
  <si>
    <t>N-1</t>
  </si>
  <si>
    <t>n= número de datos para cada grupo</t>
  </si>
  <si>
    <t>N= número de datos totales</t>
  </si>
  <si>
    <t>POST PRUEBAS</t>
  </si>
  <si>
    <t>Tukey HSD</t>
  </si>
  <si>
    <t>Obtiene las comparaciones que son significativas entre medias</t>
  </si>
  <si>
    <t>TukeyHSD(mod.aov1)</t>
  </si>
  <si>
    <t>ANOVA PARA BLOQUES Y ALEATORIZADO</t>
  </si>
  <si>
    <t>Cuando se reconoce cierta heterogeneidad (se dividen en bloques o estratos)</t>
  </si>
  <si>
    <t>Asumimos cierta homogeneidad dentro cada bloque, y heterogeneidad entre los bloques</t>
  </si>
  <si>
    <t>Permite elmiminar la variacion entre los tratamientos y atribuirla directamente al efecto y o al azar.</t>
  </si>
  <si>
    <t xml:space="preserve">Bloques al azar generalizados </t>
  </si>
  <si>
    <t>Bloques al azar</t>
  </si>
  <si>
    <t>Bloques incompletos</t>
  </si>
  <si>
    <t>X1</t>
  </si>
  <si>
    <t>UN SOLO FACTOR</t>
  </si>
  <si>
    <t>X1+X2</t>
  </si>
  <si>
    <t>X1 Y X2 POR SEPARADO, POR BLOQUES, MEDIA REPETIDAS</t>
  </si>
  <si>
    <t>X1*X2</t>
  </si>
  <si>
    <t>X1,X2 Y X1:X2 FACTORIAL, EFECTOS PRINCIPALES E INTERACCION</t>
  </si>
  <si>
    <t>X1*X2*X3</t>
  </si>
  <si>
    <t>X1:X2</t>
  </si>
  <si>
    <t>SOLO INTERACCION ENTRE X 1 Y X2</t>
  </si>
  <si>
    <t>EFECTOS Y INTERACCIONE</t>
  </si>
  <si>
    <t>TERMINO EN R</t>
  </si>
  <si>
    <t>modelos 1&lt;-aov(biomasa~tipo de nutriente)</t>
  </si>
  <si>
    <t>modelo 2&lt;-aov(biomasa~tipo de nutriente+bloques)</t>
  </si>
  <si>
    <t>modelo 3&lt;-aov(biomasa~tipo de nutriente*riego)</t>
  </si>
  <si>
    <t>en diferetnes topografias (planoy pendiente9 para las dos especies de arboles</t>
  </si>
  <si>
    <t>compare:</t>
  </si>
  <si>
    <t>entre especies</t>
  </si>
  <si>
    <t>entre posicion topogrfica</t>
  </si>
  <si>
    <t>entre especues y topograifa (combinados)</t>
  </si>
  <si>
    <t>1 el archivo alometria de arboles que contiene datos de tamaños (altura y dimaetro)</t>
  </si>
  <si>
    <t>Análisis de regresión y correlación</t>
  </si>
  <si>
    <t>Dos variables continuas, permite explorar su relación, hacer la predicción de una variable Y y una variable X</t>
  </si>
  <si>
    <t>Por ejemplo las relaciones alométricas.</t>
  </si>
  <si>
    <t>El análisis de Correlación nos dice la fuerza de la relación entre dos variables.</t>
  </si>
  <si>
    <t>En un análisis de regresión suponemos ya la relación entre las dos variables.</t>
  </si>
  <si>
    <t>Los valores de X son fijos</t>
  </si>
  <si>
    <t>La variable X se mide sin error</t>
  </si>
  <si>
    <t>Para cada valor de X tenemos una subpoblacion de la variable Y que es de distribución normal</t>
  </si>
  <si>
    <t>Todas las varianzas de esa subpoblaciones son iguales</t>
  </si>
  <si>
    <t>Todas las medias de estas subpoblaciones caen en un linea recta (la linea de regresión)</t>
  </si>
  <si>
    <t>Supuestos del modelo</t>
  </si>
  <si>
    <r>
      <t xml:space="preserve">y= </t>
    </r>
    <r>
      <rPr>
        <b/>
        <sz val="11"/>
        <color theme="1"/>
        <rFont val="Calibri"/>
        <family val="2"/>
      </rPr>
      <t>α + βx + e</t>
    </r>
  </si>
  <si>
    <t>e= error de la población</t>
  </si>
  <si>
    <t>LINEALIDAD</t>
  </si>
  <si>
    <t xml:space="preserve">INDEPENDENCIA </t>
  </si>
  <si>
    <t>NORMALIDAD</t>
  </si>
  <si>
    <t>HOMOGENEIDAD DE VARIANZA</t>
  </si>
  <si>
    <t>SUPUESTOS RESUMIDOS:</t>
  </si>
  <si>
    <t>Suponemos una relación lineal entre nuestras variables</t>
  </si>
  <si>
    <t>Se obtiene una ecuación del mejor ajuste sobre nuestros datos.</t>
  </si>
  <si>
    <t>Recta de los mínimos cuadrados</t>
  </si>
  <si>
    <r>
      <t xml:space="preserve">y= </t>
    </r>
    <r>
      <rPr>
        <b/>
        <sz val="11"/>
        <color theme="1"/>
        <rFont val="Calibri"/>
        <family val="2"/>
      </rPr>
      <t xml:space="preserve">α + βx </t>
    </r>
  </si>
  <si>
    <t>Minimiza las desviaciones de los puntos a la recta</t>
  </si>
  <si>
    <t>x</t>
  </si>
  <si>
    <t>y</t>
  </si>
  <si>
    <t>xi-X</t>
  </si>
  <si>
    <t>yi-Y</t>
  </si>
  <si>
    <t>(xi-X)2</t>
  </si>
  <si>
    <t>(yi-Y)*(xi-X)</t>
  </si>
  <si>
    <t>b=</t>
  </si>
  <si>
    <t>a=</t>
  </si>
  <si>
    <t>E</t>
  </si>
  <si>
    <t>Metodos de ensamblaje</t>
  </si>
  <si>
    <t>A</t>
  </si>
  <si>
    <t>B</t>
  </si>
  <si>
    <t>C</t>
  </si>
  <si>
    <t>D</t>
  </si>
  <si>
    <t>Total</t>
  </si>
  <si>
    <t>Promedio</t>
  </si>
  <si>
    <t>Gran total</t>
  </si>
  <si>
    <t>Gran media</t>
  </si>
  <si>
    <t>Cuadrad datos</t>
  </si>
  <si>
    <t>Núm datos</t>
  </si>
  <si>
    <t>SCT</t>
  </si>
  <si>
    <t>=</t>
  </si>
  <si>
    <t>-</t>
  </si>
  <si>
    <t>SCTrat</t>
  </si>
  <si>
    <t>SCE</t>
  </si>
  <si>
    <t>Total^2</t>
  </si>
  <si>
    <t>Total cuad total</t>
  </si>
  <si>
    <t>Fuente</t>
  </si>
  <si>
    <t>SC</t>
  </si>
  <si>
    <t>Grad de lib</t>
  </si>
  <si>
    <t>CM</t>
  </si>
  <si>
    <t>F</t>
  </si>
  <si>
    <t>p</t>
  </si>
  <si>
    <t>Tratamiento</t>
  </si>
  <si>
    <t>Error</t>
  </si>
  <si>
    <t>Between</t>
  </si>
  <si>
    <t>Within</t>
  </si>
  <si>
    <t>**</t>
  </si>
  <si>
    <t>Error estand</t>
  </si>
  <si>
    <t>Post-Pruebas, comparaciones, o pruebas de rangos múltiples</t>
  </si>
  <si>
    <t>LSD</t>
  </si>
  <si>
    <t>MSE=mean square of error=CME</t>
  </si>
  <si>
    <t>n-k=grados de libertad del error</t>
  </si>
  <si>
    <t>ni y nj= número de datos de los tratamientos a comparar</t>
  </si>
  <si>
    <t>t0.05/2,12=</t>
  </si>
  <si>
    <t>LSD=</t>
  </si>
  <si>
    <t>La diferencia significativa mínima</t>
  </si>
  <si>
    <t>Tukey</t>
  </si>
  <si>
    <t>N-C=grados de libertad del error=N-K</t>
  </si>
  <si>
    <t>C=numero de tratamiento</t>
  </si>
  <si>
    <t>La q α,C,N-C se obtiene de tablas de puntos porcentuales de la distribucion del rango estudentizado</t>
  </si>
  <si>
    <t>q α=0.05,4,12=</t>
  </si>
  <si>
    <t xml:space="preserve">Tα= </t>
  </si>
  <si>
    <t>La prueba de Tukey es más conservadora en general que la de LSD</t>
  </si>
  <si>
    <t>Comparación por contrastes</t>
  </si>
  <si>
    <t>Contrastes: combinación lineal de medias poblacionales en las que la suma de los coeficientes es igual a cero</t>
  </si>
  <si>
    <t>Contrastes Ortogonales: cuando la suma del producto de los coeficientes de dos contrastes es igual a cero</t>
  </si>
  <si>
    <t>donde</t>
  </si>
  <si>
    <t>c1+c2+c3+c4+…+ck=0</t>
  </si>
  <si>
    <r>
      <t>C=c1</t>
    </r>
    <r>
      <rPr>
        <sz val="11"/>
        <color theme="1"/>
        <rFont val="Calibri"/>
        <family val="2"/>
      </rPr>
      <t>μ1+c2μ2+c3μ3+…+ckμk</t>
    </r>
  </si>
  <si>
    <t>Suponiendo que las poblaciones de interes siguen una distribucion normal, el contraste C sigue una distribución normal con media y varianza iguales a:</t>
  </si>
  <si>
    <t>donde "ci" corresponde a los coeficientes ci</t>
  </si>
  <si>
    <t>Cuando las varianzas de los tratamientos son iguales y el diseño experimental es balanceado (n=ni, para toda i) entonces la varianza del contraste se reduce a:</t>
  </si>
  <si>
    <r>
      <t xml:space="preserve">Usando CME para estimar </t>
    </r>
    <r>
      <rPr>
        <sz val="11"/>
        <color theme="1"/>
        <rFont val="Calibri"/>
        <family val="2"/>
      </rPr>
      <t>σ y la media del tratamiento Y para estimar μ, se puede construir el intervalo de confianza para el contraste C</t>
    </r>
  </si>
  <si>
    <t>SI DESEAMOS PROBAR QUE UN CONTRASTE ES IGUAL A CERO:</t>
  </si>
  <si>
    <t>que incluye  N-k grados de libertad del error. SI EL INTERVALO COSNTRUIDO NO INCLUYE A CERO, ENTONCES SE CONCLUYE QUE EL CONTRASTE ES DIFERENTE DE CERO</t>
  </si>
  <si>
    <t>METODO DE SHEFFÉ</t>
  </si>
  <si>
    <t>Para el problema de los metodos de ensamblaje es posible obtener, por ejemplo, la siguiente posibilidad de elección:</t>
  </si>
  <si>
    <t>c1</t>
  </si>
  <si>
    <t>c2</t>
  </si>
  <si>
    <t>c3</t>
  </si>
  <si>
    <t>c4</t>
  </si>
  <si>
    <t>Contraste 1</t>
  </si>
  <si>
    <t>Contraste 2</t>
  </si>
  <si>
    <t>Contraste 3</t>
  </si>
  <si>
    <r>
      <t>Dadas las k medias de los k tratanientos del estudio,</t>
    </r>
    <r>
      <rPr>
        <b/>
        <sz val="11"/>
        <color theme="1"/>
        <rFont val="Calibri"/>
        <family val="2"/>
        <scheme val="minor"/>
      </rPr>
      <t xml:space="preserve"> se pueden hacer k-1 contrastes ortogonales entres sí</t>
    </r>
    <r>
      <rPr>
        <sz val="11"/>
        <color theme="1"/>
        <rFont val="Calibri"/>
        <family val="2"/>
        <scheme val="minor"/>
      </rPr>
      <t>, de tal forma que es posible construir un grupo de hipótesis de interes independientes entre si</t>
    </r>
  </si>
  <si>
    <r>
      <t xml:space="preserve">donde es posible verificar que son ortogonales entres sí, pues </t>
    </r>
    <r>
      <rPr>
        <b/>
        <sz val="11"/>
        <color theme="1"/>
        <rFont val="Calibri"/>
        <family val="2"/>
        <scheme val="minor"/>
      </rPr>
      <t>las sumas de sus productos son iguales a cero para todos los casos.</t>
    </r>
  </si>
  <si>
    <t>Ci</t>
  </si>
  <si>
    <t>μi</t>
  </si>
  <si>
    <t>Hipótesis nulas:</t>
  </si>
  <si>
    <t>2μA=μB+μC</t>
  </si>
  <si>
    <t>μB=μC</t>
  </si>
  <si>
    <r>
      <t>2</t>
    </r>
    <r>
      <rPr>
        <sz val="11"/>
        <color theme="1"/>
        <rFont val="Calibri"/>
        <family val="2"/>
      </rPr>
      <t>μA-μB-μC=0</t>
    </r>
  </si>
  <si>
    <t>μB-μC=0</t>
  </si>
  <si>
    <t>μA+μB+μC-3μD=0</t>
  </si>
  <si>
    <t>3μD=μA+μB+μC</t>
  </si>
  <si>
    <t>Se utilizan las medias de los tratamientos para estimar estos constrastes, asi, si queremos probar la hipotesis del contraste 1, se usa la ecuacion:</t>
  </si>
  <si>
    <t>Co=2YA-YB-YC</t>
  </si>
  <si>
    <t>con una varianza estimada de:</t>
  </si>
  <si>
    <r>
      <t>Intervalos simultaneos con 100(</t>
    </r>
    <r>
      <rPr>
        <sz val="11"/>
        <color theme="1"/>
        <rFont val="Calibri"/>
        <family val="2"/>
      </rPr>
      <t>1-α)% de confianza se construyen:</t>
    </r>
  </si>
  <si>
    <t>ni</t>
  </si>
  <si>
    <t>ci</t>
  </si>
  <si>
    <t>c1^2</t>
  </si>
  <si>
    <t>c1^2/ni</t>
  </si>
  <si>
    <t>Σ{ci^2/ni}</t>
  </si>
  <si>
    <t>Vo=CME(Σ{ci^2/ni})</t>
  </si>
  <si>
    <r>
      <t>Co</t>
    </r>
    <r>
      <rPr>
        <b/>
        <sz val="11"/>
        <color theme="1"/>
        <rFont val="Calibri"/>
        <family val="2"/>
      </rPr>
      <t>±√({k-1}(Vo)[F α</t>
    </r>
    <r>
      <rPr>
        <b/>
        <sz val="11"/>
        <color theme="1"/>
        <rFont val="Calibri"/>
        <family val="2"/>
        <scheme val="minor"/>
      </rPr>
      <t>,k-1,N-k])</t>
    </r>
  </si>
  <si>
    <r>
      <t>Vo=CME(</t>
    </r>
    <r>
      <rPr>
        <b/>
        <sz val="11"/>
        <color theme="1"/>
        <rFont val="Calibri"/>
        <family val="2"/>
      </rPr>
      <t>Σ{ci^2/ni})</t>
    </r>
  </si>
  <si>
    <r>
      <rPr>
        <b/>
        <sz val="11"/>
        <color theme="1"/>
        <rFont val="Calibri"/>
        <family val="2"/>
      </rPr>
      <t>√({k-1}(Vo)[F α</t>
    </r>
    <r>
      <rPr>
        <b/>
        <sz val="11"/>
        <color theme="1"/>
        <rFont val="Calibri"/>
        <family val="2"/>
        <scheme val="minor"/>
      </rPr>
      <t>,k-1,N-k])</t>
    </r>
  </si>
  <si>
    <t>El metodo de Sheffé rechaza la hipótesis de no diferencia (Ho) si se cumple que el intervalo construido NO incluye a cero</t>
  </si>
  <si>
    <t>Co=</t>
  </si>
  <si>
    <t>EJEMPLO PARA EL CONTRASTE 1</t>
  </si>
  <si>
    <t>Intervalo inferior y superior</t>
  </si>
  <si>
    <t>NO INCLUYE A CERO, POR LO TANTO SE RECHAZA Ho</t>
  </si>
  <si>
    <t>Ho</t>
  </si>
  <si>
    <t>Ha</t>
  </si>
  <si>
    <r>
      <t>2μA</t>
    </r>
    <r>
      <rPr>
        <b/>
        <sz val="11"/>
        <color theme="1"/>
        <rFont val="Calibri"/>
        <family val="2"/>
      </rPr>
      <t>≠</t>
    </r>
    <r>
      <rPr>
        <b/>
        <sz val="11"/>
        <color theme="1"/>
        <rFont val="Calibri"/>
        <family val="2"/>
        <scheme val="minor"/>
      </rPr>
      <t>μB+μC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</si>
</sst>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4" fillId="2" borderId="0" xfId="1"/>
    <xf numFmtId="0" fontId="5" fillId="3" borderId="0" xfId="2"/>
    <xf numFmtId="0" fontId="7" fillId="5" borderId="0" xfId="4"/>
    <xf numFmtId="0" fontId="6" fillId="4" borderId="0" xfId="3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2" borderId="1" xfId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5" xfId="0" applyBorder="1"/>
    <xf numFmtId="0" fontId="5" fillId="3" borderId="5" xfId="2" applyBorder="1" applyAlignment="1">
      <alignment horizontal="center"/>
    </xf>
    <xf numFmtId="0" fontId="5" fillId="3" borderId="0" xfId="2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2" xfId="0" applyFont="1" applyBorder="1"/>
    <xf numFmtId="0" fontId="2" fillId="0" borderId="0" xfId="0" applyFont="1" applyBorder="1"/>
    <xf numFmtId="0" fontId="0" fillId="6" borderId="1" xfId="0" applyFill="1" applyBorder="1"/>
    <xf numFmtId="0" fontId="4" fillId="2" borderId="1" xfId="1" applyBorder="1"/>
    <xf numFmtId="0" fontId="5" fillId="3" borderId="5" xfId="2" applyBorder="1"/>
    <xf numFmtId="0" fontId="0" fillId="0" borderId="7" xfId="0" applyBorder="1"/>
    <xf numFmtId="0" fontId="0" fillId="0" borderId="1" xfId="0" applyFill="1" applyBorder="1"/>
    <xf numFmtId="0" fontId="2" fillId="0" borderId="2" xfId="0" applyFont="1" applyFill="1" applyBorder="1"/>
    <xf numFmtId="0" fontId="2" fillId="0" borderId="5" xfId="0" applyFont="1" applyFill="1" applyBorder="1"/>
    <xf numFmtId="0" fontId="4" fillId="2" borderId="0" xfId="1" applyBorder="1"/>
  </cellXfs>
  <cellStyles count="5">
    <cellStyle name="Buena" xfId="1" builtinId="26"/>
    <cellStyle name="Énfasis4" xfId="4" builtinId="41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'Ej ANOVA unilateral'!$B$12:$E$12</c:f>
                <c:numCache>
                  <c:formatCode>General</c:formatCode>
                  <c:ptCount val="4"/>
                  <c:pt idx="0">
                    <c:v>0.47871355387816905</c:v>
                  </c:pt>
                  <c:pt idx="1">
                    <c:v>0.6454972243679028</c:v>
                  </c:pt>
                  <c:pt idx="2">
                    <c:v>1.181453906563152</c:v>
                  </c:pt>
                  <c:pt idx="3">
                    <c:v>0.6454972243679028</c:v>
                  </c:pt>
                </c:numCache>
              </c:numRef>
            </c:plus>
            <c:minus>
              <c:numRef>
                <c:f>'Ej ANOVA unilateral'!$B$12:$E$12</c:f>
                <c:numCache>
                  <c:formatCode>General</c:formatCode>
                  <c:ptCount val="4"/>
                  <c:pt idx="0">
                    <c:v>0.47871355387816905</c:v>
                  </c:pt>
                  <c:pt idx="1">
                    <c:v>0.6454972243679028</c:v>
                  </c:pt>
                  <c:pt idx="2">
                    <c:v>1.181453906563152</c:v>
                  </c:pt>
                  <c:pt idx="3">
                    <c:v>0.6454972243679028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'Ej ANOVA unilateral'!$B$10:$E$10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'Ej ANOVA unilateral'!$B$11:$E$11</c:f>
              <c:numCache>
                <c:formatCode>General</c:formatCode>
                <c:ptCount val="4"/>
                <c:pt idx="0">
                  <c:v>7.25</c:v>
                </c:pt>
                <c:pt idx="1">
                  <c:v>8.5</c:v>
                </c:pt>
                <c:pt idx="2">
                  <c:v>12.75</c:v>
                </c:pt>
                <c:pt idx="3">
                  <c:v>10.5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605272"/>
        <c:axId val="402605664"/>
      </c:lineChart>
      <c:catAx>
        <c:axId val="40260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2605664"/>
        <c:crosses val="autoZero"/>
        <c:auto val="1"/>
        <c:lblAlgn val="ctr"/>
        <c:lblOffset val="100"/>
        <c:noMultiLvlLbl val="0"/>
      </c:catAx>
      <c:valAx>
        <c:axId val="40260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260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'Análisis de regresión y correl'!$B$26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'Análisis de regresión y correl'!$A$27:$A$34</c:f>
              <c:numCache>
                <c:formatCode>General</c:formatCode>
                <c:ptCount val="8"/>
                <c:pt idx="0">
                  <c:v>7.2</c:v>
                </c:pt>
                <c:pt idx="1">
                  <c:v>6.7</c:v>
                </c:pt>
                <c:pt idx="2">
                  <c:v>17</c:v>
                </c:pt>
                <c:pt idx="3">
                  <c:v>12.5</c:v>
                </c:pt>
                <c:pt idx="4">
                  <c:v>6.3</c:v>
                </c:pt>
                <c:pt idx="5">
                  <c:v>23.9</c:v>
                </c:pt>
                <c:pt idx="6">
                  <c:v>6</c:v>
                </c:pt>
                <c:pt idx="7">
                  <c:v>10.199999999999999</c:v>
                </c:pt>
              </c:numCache>
            </c:numRef>
          </c:xVal>
          <c:yVal>
            <c:numRef>
              <c:f>'Análisis de regresión y correl'!$B$27:$B$34</c:f>
              <c:numCache>
                <c:formatCode>General</c:formatCode>
                <c:ptCount val="8"/>
                <c:pt idx="0">
                  <c:v>4.2</c:v>
                </c:pt>
                <c:pt idx="1">
                  <c:v>4.9000000000000004</c:v>
                </c:pt>
                <c:pt idx="2">
                  <c:v>7</c:v>
                </c:pt>
                <c:pt idx="3">
                  <c:v>6.2</c:v>
                </c:pt>
                <c:pt idx="4">
                  <c:v>3.8</c:v>
                </c:pt>
                <c:pt idx="5">
                  <c:v>7.6</c:v>
                </c:pt>
                <c:pt idx="6">
                  <c:v>4.4000000000000004</c:v>
                </c:pt>
                <c:pt idx="7">
                  <c:v>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69208"/>
        <c:axId val="288669600"/>
      </c:scatterChart>
      <c:valAx>
        <c:axId val="28866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8669600"/>
        <c:crosses val="autoZero"/>
        <c:crossBetween val="midCat"/>
      </c:valAx>
      <c:valAx>
        <c:axId val="28866960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866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'Análisis de regresión y correl'!$B$38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'Análisis de regresión y correl'!$A$39:$A$46</c:f>
              <c:numCache>
                <c:formatCode>General</c:formatCode>
                <c:ptCount val="8"/>
                <c:pt idx="0">
                  <c:v>7.2</c:v>
                </c:pt>
                <c:pt idx="1">
                  <c:v>6.7</c:v>
                </c:pt>
                <c:pt idx="2">
                  <c:v>17</c:v>
                </c:pt>
                <c:pt idx="3">
                  <c:v>12.5</c:v>
                </c:pt>
                <c:pt idx="4">
                  <c:v>6.3</c:v>
                </c:pt>
                <c:pt idx="5">
                  <c:v>23.9</c:v>
                </c:pt>
                <c:pt idx="6">
                  <c:v>6</c:v>
                </c:pt>
                <c:pt idx="7">
                  <c:v>10.199999999999999</c:v>
                </c:pt>
              </c:numCache>
            </c:numRef>
          </c:xVal>
          <c:yVal>
            <c:numRef>
              <c:f>'Análisis de regresión y correl'!$B$39:$B$46</c:f>
              <c:numCache>
                <c:formatCode>General</c:formatCode>
                <c:ptCount val="8"/>
                <c:pt idx="0">
                  <c:v>4.6132943158485862</c:v>
                </c:pt>
                <c:pt idx="1">
                  <c:v>4.5109085165751193</c:v>
                </c:pt>
                <c:pt idx="2">
                  <c:v>6.6200559816085498</c:v>
                </c:pt>
                <c:pt idx="3">
                  <c:v>5.6985837881473422</c:v>
                </c:pt>
                <c:pt idx="4">
                  <c:v>4.428999877156345</c:v>
                </c:pt>
                <c:pt idx="5">
                  <c:v>8.032980011582401</c:v>
                </c:pt>
                <c:pt idx="6">
                  <c:v>4.3675683975922643</c:v>
                </c:pt>
                <c:pt idx="7">
                  <c:v>5.2276091114893912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62936"/>
        <c:axId val="288667640"/>
      </c:scatterChart>
      <c:valAx>
        <c:axId val="28866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8667640"/>
        <c:crosses val="autoZero"/>
        <c:crossBetween val="midCat"/>
      </c:valAx>
      <c:valAx>
        <c:axId val="28866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866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gi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8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3</xdr:row>
      <xdr:rowOff>85725</xdr:rowOff>
    </xdr:from>
    <xdr:to>
      <xdr:col>10</xdr:col>
      <xdr:colOff>685800</xdr:colOff>
      <xdr:row>6</xdr:row>
      <xdr:rowOff>171450</xdr:rowOff>
    </xdr:to>
    <xdr:sp macro="" textlink="">
      <xdr:nvSpPr>
        <xdr:cNvPr id="2" name="Forma libre 1"/>
        <xdr:cNvSpPr/>
      </xdr:nvSpPr>
      <xdr:spPr>
        <a:xfrm>
          <a:off x="7058025" y="657225"/>
          <a:ext cx="1247775" cy="657225"/>
        </a:xfrm>
        <a:custGeom>
          <a:avLst/>
          <a:gdLst>
            <a:gd name="connsiteX0" fmla="*/ 0 w 1247775"/>
            <a:gd name="connsiteY0" fmla="*/ 657225 h 657225"/>
            <a:gd name="connsiteX1" fmla="*/ 85725 w 1247775"/>
            <a:gd name="connsiteY1" fmla="*/ 590550 h 657225"/>
            <a:gd name="connsiteX2" fmla="*/ 114300 w 1247775"/>
            <a:gd name="connsiteY2" fmla="*/ 542925 h 657225"/>
            <a:gd name="connsiteX3" fmla="*/ 152400 w 1247775"/>
            <a:gd name="connsiteY3" fmla="*/ 447675 h 657225"/>
            <a:gd name="connsiteX4" fmla="*/ 190500 w 1247775"/>
            <a:gd name="connsiteY4" fmla="*/ 400050 h 657225"/>
            <a:gd name="connsiteX5" fmla="*/ 209550 w 1247775"/>
            <a:gd name="connsiteY5" fmla="*/ 361950 h 657225"/>
            <a:gd name="connsiteX6" fmla="*/ 238125 w 1247775"/>
            <a:gd name="connsiteY6" fmla="*/ 314325 h 657225"/>
            <a:gd name="connsiteX7" fmla="*/ 266700 w 1247775"/>
            <a:gd name="connsiteY7" fmla="*/ 219075 h 657225"/>
            <a:gd name="connsiteX8" fmla="*/ 342900 w 1247775"/>
            <a:gd name="connsiteY8" fmla="*/ 123825 h 657225"/>
            <a:gd name="connsiteX9" fmla="*/ 371475 w 1247775"/>
            <a:gd name="connsiteY9" fmla="*/ 104775 h 657225"/>
            <a:gd name="connsiteX10" fmla="*/ 419100 w 1247775"/>
            <a:gd name="connsiteY10" fmla="*/ 47625 h 657225"/>
            <a:gd name="connsiteX11" fmla="*/ 438150 w 1247775"/>
            <a:gd name="connsiteY11" fmla="*/ 19050 h 657225"/>
            <a:gd name="connsiteX12" fmla="*/ 495300 w 1247775"/>
            <a:gd name="connsiteY12" fmla="*/ 0 h 657225"/>
            <a:gd name="connsiteX13" fmla="*/ 657225 w 1247775"/>
            <a:gd name="connsiteY13" fmla="*/ 9525 h 657225"/>
            <a:gd name="connsiteX14" fmla="*/ 695325 w 1247775"/>
            <a:gd name="connsiteY14" fmla="*/ 28575 h 657225"/>
            <a:gd name="connsiteX15" fmla="*/ 733425 w 1247775"/>
            <a:gd name="connsiteY15" fmla="*/ 38100 h 657225"/>
            <a:gd name="connsiteX16" fmla="*/ 762000 w 1247775"/>
            <a:gd name="connsiteY16" fmla="*/ 57150 h 657225"/>
            <a:gd name="connsiteX17" fmla="*/ 790575 w 1247775"/>
            <a:gd name="connsiteY17" fmla="*/ 123825 h 657225"/>
            <a:gd name="connsiteX18" fmla="*/ 885825 w 1247775"/>
            <a:gd name="connsiteY18" fmla="*/ 209550 h 657225"/>
            <a:gd name="connsiteX19" fmla="*/ 904875 w 1247775"/>
            <a:gd name="connsiteY19" fmla="*/ 247650 h 657225"/>
            <a:gd name="connsiteX20" fmla="*/ 923925 w 1247775"/>
            <a:gd name="connsiteY20" fmla="*/ 276225 h 657225"/>
            <a:gd name="connsiteX21" fmla="*/ 952500 w 1247775"/>
            <a:gd name="connsiteY21" fmla="*/ 333375 h 657225"/>
            <a:gd name="connsiteX22" fmla="*/ 981075 w 1247775"/>
            <a:gd name="connsiteY22" fmla="*/ 352425 h 657225"/>
            <a:gd name="connsiteX23" fmla="*/ 1000125 w 1247775"/>
            <a:gd name="connsiteY23" fmla="*/ 381000 h 657225"/>
            <a:gd name="connsiteX24" fmla="*/ 1019175 w 1247775"/>
            <a:gd name="connsiteY24" fmla="*/ 419100 h 657225"/>
            <a:gd name="connsiteX25" fmla="*/ 1076325 w 1247775"/>
            <a:gd name="connsiteY25" fmla="*/ 457200 h 657225"/>
            <a:gd name="connsiteX26" fmla="*/ 1104900 w 1247775"/>
            <a:gd name="connsiteY26" fmla="*/ 476250 h 657225"/>
            <a:gd name="connsiteX27" fmla="*/ 1114425 w 1247775"/>
            <a:gd name="connsiteY27" fmla="*/ 504825 h 657225"/>
            <a:gd name="connsiteX28" fmla="*/ 1143000 w 1247775"/>
            <a:gd name="connsiteY28" fmla="*/ 523875 h 657225"/>
            <a:gd name="connsiteX29" fmla="*/ 1247775 w 1247775"/>
            <a:gd name="connsiteY29" fmla="*/ 533400 h 657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</a:cxnLst>
          <a:rect l="l" t="t" r="r" b="b"/>
          <a:pathLst>
            <a:path w="1247775" h="657225">
              <a:moveTo>
                <a:pt x="0" y="657225"/>
              </a:moveTo>
              <a:cubicBezTo>
                <a:pt x="30316" y="637015"/>
                <a:pt x="63343" y="620393"/>
                <a:pt x="85725" y="590550"/>
              </a:cubicBezTo>
              <a:cubicBezTo>
                <a:pt x="96833" y="575739"/>
                <a:pt x="106021" y="559484"/>
                <a:pt x="114300" y="542925"/>
              </a:cubicBezTo>
              <a:cubicBezTo>
                <a:pt x="162305" y="446914"/>
                <a:pt x="45612" y="630740"/>
                <a:pt x="152400" y="447675"/>
              </a:cubicBezTo>
              <a:cubicBezTo>
                <a:pt x="162644" y="430114"/>
                <a:pt x="179223" y="416966"/>
                <a:pt x="190500" y="400050"/>
              </a:cubicBezTo>
              <a:cubicBezTo>
                <a:pt x="198376" y="388236"/>
                <a:pt x="202654" y="374362"/>
                <a:pt x="209550" y="361950"/>
              </a:cubicBezTo>
              <a:cubicBezTo>
                <a:pt x="218541" y="345766"/>
                <a:pt x="228600" y="330200"/>
                <a:pt x="238125" y="314325"/>
              </a:cubicBezTo>
              <a:cubicBezTo>
                <a:pt x="243450" y="293027"/>
                <a:pt x="257424" y="232989"/>
                <a:pt x="266700" y="219075"/>
              </a:cubicBezTo>
              <a:cubicBezTo>
                <a:pt x="289269" y="185222"/>
                <a:pt x="311249" y="150201"/>
                <a:pt x="342900" y="123825"/>
              </a:cubicBezTo>
              <a:cubicBezTo>
                <a:pt x="351694" y="116496"/>
                <a:pt x="361950" y="111125"/>
                <a:pt x="371475" y="104775"/>
              </a:cubicBezTo>
              <a:cubicBezTo>
                <a:pt x="418773" y="33829"/>
                <a:pt x="357984" y="120964"/>
                <a:pt x="419100" y="47625"/>
              </a:cubicBezTo>
              <a:cubicBezTo>
                <a:pt x="426429" y="38831"/>
                <a:pt x="428442" y="25117"/>
                <a:pt x="438150" y="19050"/>
              </a:cubicBezTo>
              <a:cubicBezTo>
                <a:pt x="455178" y="8407"/>
                <a:pt x="495300" y="0"/>
                <a:pt x="495300" y="0"/>
              </a:cubicBezTo>
              <a:cubicBezTo>
                <a:pt x="549275" y="3175"/>
                <a:pt x="603700" y="1879"/>
                <a:pt x="657225" y="9525"/>
              </a:cubicBezTo>
              <a:cubicBezTo>
                <a:pt x="671281" y="11533"/>
                <a:pt x="682030" y="23589"/>
                <a:pt x="695325" y="28575"/>
              </a:cubicBezTo>
              <a:cubicBezTo>
                <a:pt x="707582" y="33172"/>
                <a:pt x="720725" y="34925"/>
                <a:pt x="733425" y="38100"/>
              </a:cubicBezTo>
              <a:cubicBezTo>
                <a:pt x="742950" y="44450"/>
                <a:pt x="755650" y="47625"/>
                <a:pt x="762000" y="57150"/>
              </a:cubicBezTo>
              <a:cubicBezTo>
                <a:pt x="826223" y="153484"/>
                <a:pt x="718860" y="43145"/>
                <a:pt x="790575" y="123825"/>
              </a:cubicBezTo>
              <a:cubicBezTo>
                <a:pt x="836159" y="175106"/>
                <a:pt x="839603" y="174883"/>
                <a:pt x="885825" y="209550"/>
              </a:cubicBezTo>
              <a:cubicBezTo>
                <a:pt x="892175" y="222250"/>
                <a:pt x="897830" y="235322"/>
                <a:pt x="904875" y="247650"/>
              </a:cubicBezTo>
              <a:cubicBezTo>
                <a:pt x="910555" y="257589"/>
                <a:pt x="918805" y="265986"/>
                <a:pt x="923925" y="276225"/>
              </a:cubicBezTo>
              <a:cubicBezTo>
                <a:pt x="939419" y="307213"/>
                <a:pt x="925203" y="306078"/>
                <a:pt x="952500" y="333375"/>
              </a:cubicBezTo>
              <a:cubicBezTo>
                <a:pt x="960595" y="341470"/>
                <a:pt x="971550" y="346075"/>
                <a:pt x="981075" y="352425"/>
              </a:cubicBezTo>
              <a:cubicBezTo>
                <a:pt x="987425" y="361950"/>
                <a:pt x="994445" y="371061"/>
                <a:pt x="1000125" y="381000"/>
              </a:cubicBezTo>
              <a:cubicBezTo>
                <a:pt x="1007170" y="393328"/>
                <a:pt x="1009135" y="409060"/>
                <a:pt x="1019175" y="419100"/>
              </a:cubicBezTo>
              <a:cubicBezTo>
                <a:pt x="1035364" y="435289"/>
                <a:pt x="1057275" y="444500"/>
                <a:pt x="1076325" y="457200"/>
              </a:cubicBezTo>
              <a:lnTo>
                <a:pt x="1104900" y="476250"/>
              </a:lnTo>
              <a:cubicBezTo>
                <a:pt x="1108075" y="485775"/>
                <a:pt x="1108153" y="496985"/>
                <a:pt x="1114425" y="504825"/>
              </a:cubicBezTo>
              <a:cubicBezTo>
                <a:pt x="1121576" y="513764"/>
                <a:pt x="1132478" y="519366"/>
                <a:pt x="1143000" y="523875"/>
              </a:cubicBezTo>
              <a:cubicBezTo>
                <a:pt x="1177802" y="538790"/>
                <a:pt x="1210213" y="533400"/>
                <a:pt x="1247775" y="53340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523875</xdr:colOff>
      <xdr:row>4</xdr:row>
      <xdr:rowOff>57150</xdr:rowOff>
    </xdr:from>
    <xdr:to>
      <xdr:col>9</xdr:col>
      <xdr:colOff>533400</xdr:colOff>
      <xdr:row>7</xdr:row>
      <xdr:rowOff>0</xdr:rowOff>
    </xdr:to>
    <xdr:sp macro="" textlink="">
      <xdr:nvSpPr>
        <xdr:cNvPr id="3" name="Forma libre 2"/>
        <xdr:cNvSpPr/>
      </xdr:nvSpPr>
      <xdr:spPr>
        <a:xfrm>
          <a:off x="7381875" y="819150"/>
          <a:ext cx="9525" cy="514350"/>
        </a:xfrm>
        <a:custGeom>
          <a:avLst/>
          <a:gdLst>
            <a:gd name="connsiteX0" fmla="*/ 0 w 9525"/>
            <a:gd name="connsiteY0" fmla="*/ 514350 h 514350"/>
            <a:gd name="connsiteX1" fmla="*/ 9525 w 9525"/>
            <a:gd name="connsiteY1" fmla="*/ 0 h 5143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9525" h="514350">
              <a:moveTo>
                <a:pt x="0" y="514350"/>
              </a:moveTo>
              <a:cubicBezTo>
                <a:pt x="3362" y="342904"/>
                <a:pt x="9525" y="171479"/>
                <a:pt x="9525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257175</xdr:colOff>
      <xdr:row>4</xdr:row>
      <xdr:rowOff>66675</xdr:rowOff>
    </xdr:from>
    <xdr:to>
      <xdr:col>10</xdr:col>
      <xdr:colOff>266700</xdr:colOff>
      <xdr:row>7</xdr:row>
      <xdr:rowOff>9525</xdr:rowOff>
    </xdr:to>
    <xdr:sp macro="" textlink="">
      <xdr:nvSpPr>
        <xdr:cNvPr id="4" name="Forma libre 3"/>
        <xdr:cNvSpPr/>
      </xdr:nvSpPr>
      <xdr:spPr>
        <a:xfrm>
          <a:off x="7877175" y="828675"/>
          <a:ext cx="9525" cy="514350"/>
        </a:xfrm>
        <a:custGeom>
          <a:avLst/>
          <a:gdLst>
            <a:gd name="connsiteX0" fmla="*/ 0 w 9525"/>
            <a:gd name="connsiteY0" fmla="*/ 514350 h 514350"/>
            <a:gd name="connsiteX1" fmla="*/ 9525 w 9525"/>
            <a:gd name="connsiteY1" fmla="*/ 0 h 5143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9525" h="514350">
              <a:moveTo>
                <a:pt x="0" y="514350"/>
              </a:moveTo>
              <a:cubicBezTo>
                <a:pt x="3362" y="342904"/>
                <a:pt x="9525" y="171479"/>
                <a:pt x="9525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523874</xdr:colOff>
      <xdr:row>2</xdr:row>
      <xdr:rowOff>133350</xdr:rowOff>
    </xdr:from>
    <xdr:to>
      <xdr:col>8</xdr:col>
      <xdr:colOff>119061</xdr:colOff>
      <xdr:row>7</xdr:row>
      <xdr:rowOff>85725</xdr:rowOff>
    </xdr:to>
    <xdr:pic>
      <xdr:nvPicPr>
        <xdr:cNvPr id="2" name="Imagen 1" descr="http://www.itch.edu.mx/academic/industrial/estadistica1/img/image39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4" y="514350"/>
          <a:ext cx="1881187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</xdr:colOff>
      <xdr:row>16</xdr:row>
      <xdr:rowOff>66676</xdr:rowOff>
    </xdr:from>
    <xdr:to>
      <xdr:col>8</xdr:col>
      <xdr:colOff>514350</xdr:colOff>
      <xdr:row>22</xdr:row>
      <xdr:rowOff>153006</xdr:rowOff>
    </xdr:to>
    <xdr:pic>
      <xdr:nvPicPr>
        <xdr:cNvPr id="3" name="Imagen 2" descr="http://ncalculators.com/images/formulas/t-test-formula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3114676"/>
          <a:ext cx="2028825" cy="1229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142874</xdr:rowOff>
    </xdr:from>
    <xdr:to>
      <xdr:col>3</xdr:col>
      <xdr:colOff>667153</xdr:colOff>
      <xdr:row>16</xdr:row>
      <xdr:rowOff>95249</xdr:rowOff>
    </xdr:to>
    <xdr:pic>
      <xdr:nvPicPr>
        <xdr:cNvPr id="4" name="Imagen 3" descr="http://virtual.uptc.edu.co/ova/estadistica/docs/libros/h_men_est_basi/html/capitulo_5/graphics/leccion_05_06__25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7374"/>
          <a:ext cx="2953153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142874</xdr:rowOff>
    </xdr:from>
    <xdr:to>
      <xdr:col>5</xdr:col>
      <xdr:colOff>566459</xdr:colOff>
      <xdr:row>39</xdr:row>
      <xdr:rowOff>28575</xdr:rowOff>
    </xdr:to>
    <xdr:pic>
      <xdr:nvPicPr>
        <xdr:cNvPr id="5" name="Imagen 4" descr="http://www.monografias.com/trabajos93/distribucion-t-student-empleando-excel-y-graph/image004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1374"/>
          <a:ext cx="4376459" cy="4076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685801</xdr:colOff>
      <xdr:row>26</xdr:row>
      <xdr:rowOff>61232</xdr:rowOff>
    </xdr:from>
    <xdr:to>
      <xdr:col>12</xdr:col>
      <xdr:colOff>95251</xdr:colOff>
      <xdr:row>37</xdr:row>
      <xdr:rowOff>161925</xdr:rowOff>
    </xdr:to>
    <xdr:pic>
      <xdr:nvPicPr>
        <xdr:cNvPr id="6" name="Imagen 5" descr="http://3.bp.blogspot.com/-HA8U_53nzSY/UJwFJ40EMpI/AAAAAAAAA7I/YOHKtV_V-CM/s1600/student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1" y="5014232"/>
          <a:ext cx="4743450" cy="2196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21</xdr:row>
      <xdr:rowOff>157162</xdr:rowOff>
    </xdr:from>
    <xdr:ext cx="65" cy="172227"/>
    <xdr:sp macro="" textlink="">
      <xdr:nvSpPr>
        <xdr:cNvPr id="2" name="CuadroTexto 1"/>
        <xdr:cNvSpPr txBox="1"/>
      </xdr:nvSpPr>
      <xdr:spPr>
        <a:xfrm>
          <a:off x="5943600" y="4157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176212</xdr:rowOff>
    </xdr:from>
    <xdr:to>
      <xdr:col>3</xdr:col>
      <xdr:colOff>180975</xdr:colOff>
      <xdr:row>29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38099</xdr:colOff>
      <xdr:row>15</xdr:row>
      <xdr:rowOff>84058</xdr:rowOff>
    </xdr:from>
    <xdr:to>
      <xdr:col>13</xdr:col>
      <xdr:colOff>729934</xdr:colOff>
      <xdr:row>21</xdr:row>
      <xdr:rowOff>142875</xdr:rowOff>
    </xdr:to>
    <xdr:pic>
      <xdr:nvPicPr>
        <xdr:cNvPr id="3" name="Imagen 2" descr="http://image.slidesharecdn.com/310spring2012chapter14anova-140505141926-phpapp02/95/310-spring2012-chapter14-anova-28-638.jpg?cb=139929963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83" t="29818" r="23511" b="33671"/>
        <a:stretch/>
      </xdr:blipFill>
      <xdr:spPr bwMode="auto">
        <a:xfrm>
          <a:off x="7648574" y="2941558"/>
          <a:ext cx="2977835" cy="120181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571500</xdr:colOff>
      <xdr:row>29</xdr:row>
      <xdr:rowOff>152400</xdr:rowOff>
    </xdr:from>
    <xdr:to>
      <xdr:col>11</xdr:col>
      <xdr:colOff>742950</xdr:colOff>
      <xdr:row>33</xdr:row>
      <xdr:rowOff>66675</xdr:rowOff>
    </xdr:to>
    <xdr:pic>
      <xdr:nvPicPr>
        <xdr:cNvPr id="4" name="Imagen 3" descr="http://farm4.static.flickr.com/3046/3813686211_676f3c9f89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5695950"/>
          <a:ext cx="2457450" cy="676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200025</xdr:colOff>
      <xdr:row>55</xdr:row>
      <xdr:rowOff>61912</xdr:rowOff>
    </xdr:from>
    <xdr:ext cx="1400175" cy="3362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/>
            <xdr:cNvSpPr txBox="1"/>
          </xdr:nvSpPr>
          <xdr:spPr>
            <a:xfrm>
              <a:off x="962025" y="10577512"/>
              <a:ext cx="1400175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2000" b="0" i="0">
                  <a:latin typeface="+mn-lt"/>
                  <a:ea typeface="Cambria Math" panose="02040503050406030204" pitchFamily="18" charset="0"/>
                </a:rPr>
                <a:t>µ</a:t>
              </a:r>
              <a14:m>
                <m:oMath xmlns:m="http://schemas.openxmlformats.org/officeDocument/2006/math">
                  <m:r>
                    <a:rPr lang="es-MX" sz="2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nary>
                    <m:naryPr>
                      <m:chr m:val="∑"/>
                      <m:ctrlPr>
                        <a:rPr lang="es-MX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s-MX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  <m:r>
                        <a:rPr lang="es-MX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s-MX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</m:t>
                      </m:r>
                    </m:sup>
                    <m:e>
                      <m:sSub>
                        <m:sSubPr>
                          <m:ctrlPr>
                            <a:rPr lang="es-MX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MX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𝑐</m:t>
                          </m:r>
                        </m:e>
                        <m:sub>
                          <m:r>
                            <a:rPr lang="es-MX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sSub>
                        <m:sSubPr>
                          <m:ctrlPr>
                            <a:rPr lang="es-MX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MX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𝜇</m:t>
                          </m:r>
                        </m:e>
                        <m:sub>
                          <m:r>
                            <a:rPr lang="es-MX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e>
                  </m:nary>
                </m:oMath>
              </a14:m>
              <a:endParaRPr lang="es-MX" sz="2000"/>
            </a:p>
          </xdr:txBody>
        </xdr:sp>
      </mc:Choice>
      <mc:Fallback>
        <xdr:sp macro="" textlink="">
          <xdr:nvSpPr>
            <xdr:cNvPr id="5" name="CuadroTexto 4"/>
            <xdr:cNvSpPr txBox="1"/>
          </xdr:nvSpPr>
          <xdr:spPr>
            <a:xfrm>
              <a:off x="962025" y="10577512"/>
              <a:ext cx="1400175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2000" b="0" i="0">
                  <a:latin typeface="+mn-lt"/>
                  <a:ea typeface="Cambria Math" panose="02040503050406030204" pitchFamily="18" charset="0"/>
                </a:rPr>
                <a:t>µ</a:t>
              </a:r>
              <a:r>
                <a:rPr lang="es-MX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=∑24_(𝑖=1)^𝑘▒〖𝑐_𝑖 𝜇_𝑖 〗</a:t>
              </a:r>
              <a:endParaRPr lang="es-MX" sz="2000"/>
            </a:p>
          </xdr:txBody>
        </xdr:sp>
      </mc:Fallback>
    </mc:AlternateContent>
    <xdr:clientData/>
  </xdr:oneCellAnchor>
  <xdr:oneCellAnchor>
    <xdr:from>
      <xdr:col>3</xdr:col>
      <xdr:colOff>666750</xdr:colOff>
      <xdr:row>54</xdr:row>
      <xdr:rowOff>80962</xdr:rowOff>
    </xdr:from>
    <xdr:ext cx="1933575" cy="10048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/>
            <xdr:cNvSpPr txBox="1"/>
          </xdr:nvSpPr>
          <xdr:spPr>
            <a:xfrm>
              <a:off x="2952750" y="10406062"/>
              <a:ext cx="1933575" cy="1004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2000" b="0">
                  <a:ea typeface="Cambria Math" panose="02040503050406030204" pitchFamily="18" charset="0"/>
                </a:rPr>
                <a:t>V(c)</a:t>
              </a:r>
              <a14:m>
                <m:oMath xmlns:m="http://schemas.openxmlformats.org/officeDocument/2006/math">
                  <m:r>
                    <a:rPr lang="es-MX" sz="2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nary>
                    <m:naryPr>
                      <m:chr m:val="∑"/>
                      <m:ctrlPr>
                        <a:rPr lang="es-MX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s-MX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  <m:r>
                        <a:rPr lang="es-MX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s-MX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</m:t>
                      </m:r>
                    </m:sup>
                    <m:e>
                      <m:sSubSup>
                        <m:sSubSupPr>
                          <m:ctrlPr>
                            <a:rPr lang="es-MX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s-MX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e>
                        <m:sub>
                          <m:r>
                            <a:rPr lang="es-MX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</m:sub>
                        <m:sup>
                          <m:r>
                            <a:rPr lang="es-MX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f>
                        <m:fPr>
                          <m:ctrlPr>
                            <a:rPr lang="es-MX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es-MX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es-MX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𝑐</m:t>
                              </m:r>
                            </m:e>
                            <m:sub>
                              <m:r>
                                <a:rPr lang="es-MX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𝑖</m:t>
                              </m:r>
                            </m:sub>
                            <m:sup>
                              <m:r>
                                <a:rPr lang="es-MX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sup>
                          </m:sSubSup>
                        </m:num>
                        <m:den>
                          <m:sSub>
                            <m:sSubPr>
                              <m:ctrlPr>
                                <a:rPr lang="es-MX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MX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𝑛</m:t>
                              </m:r>
                            </m:e>
                            <m:sub>
                              <m:r>
                                <a:rPr lang="es-MX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nary>
                </m:oMath>
              </a14:m>
              <a:endParaRPr lang="es-MX" sz="2000"/>
            </a:p>
          </xdr:txBody>
        </xdr:sp>
      </mc:Choice>
      <mc:Fallback>
        <xdr:sp macro="" textlink="">
          <xdr:nvSpPr>
            <xdr:cNvPr id="6" name="CuadroTexto 5"/>
            <xdr:cNvSpPr txBox="1"/>
          </xdr:nvSpPr>
          <xdr:spPr>
            <a:xfrm>
              <a:off x="2952750" y="10406062"/>
              <a:ext cx="1933575" cy="1004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2000" b="0">
                  <a:ea typeface="Cambria Math" panose="02040503050406030204" pitchFamily="18" charset="0"/>
                </a:rPr>
                <a:t>V(c)</a:t>
              </a:r>
              <a:r>
                <a:rPr lang="es-MX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=∑24_(𝑖=1)^𝑘▒〖𝜎_𝑖^2  (𝑐_𝑖^2)/𝑛_𝑖 〗</a:t>
              </a:r>
              <a:endParaRPr lang="es-MX" sz="2000"/>
            </a:p>
          </xdr:txBody>
        </xdr:sp>
      </mc:Fallback>
    </mc:AlternateContent>
    <xdr:clientData/>
  </xdr:oneCellAnchor>
  <xdr:oneCellAnchor>
    <xdr:from>
      <xdr:col>2</xdr:col>
      <xdr:colOff>752475</xdr:colOff>
      <xdr:row>60</xdr:row>
      <xdr:rowOff>66675</xdr:rowOff>
    </xdr:from>
    <xdr:ext cx="3248025" cy="5619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/>
            <xdr:cNvSpPr txBox="1"/>
          </xdr:nvSpPr>
          <xdr:spPr>
            <a:xfrm>
              <a:off x="2276475" y="11534775"/>
              <a:ext cx="3248025" cy="561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2000" b="0">
                  <a:ea typeface="Cambria Math" panose="02040503050406030204" pitchFamily="18" charset="0"/>
                </a:rPr>
                <a:t>V(c)</a:t>
              </a:r>
              <a14:m>
                <m:oMath xmlns:m="http://schemas.openxmlformats.org/officeDocument/2006/math">
                  <m:r>
                    <a:rPr lang="es-MX" sz="2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MX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MX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MX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e>
                        <m:sup>
                          <m:r>
                            <a:rPr lang="es-MX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s-MX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den>
                  </m:f>
                  <m:nary>
                    <m:naryPr>
                      <m:chr m:val="∑"/>
                      <m:ctrlPr>
                        <a:rPr lang="es-MX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s-MX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  <m:r>
                        <a:rPr lang="es-MX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s-MX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</m:t>
                      </m:r>
                    </m:sup>
                    <m:e>
                      <m:sSubSup>
                        <m:sSubSupPr>
                          <m:ctrlPr>
                            <a:rPr lang="es-MX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s-MX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𝑐</m:t>
                          </m:r>
                        </m:e>
                        <m:sub>
                          <m:r>
                            <a:rPr lang="es-MX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</m:sub>
                        <m:sup>
                          <m:r>
                            <a:rPr lang="es-MX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</m:e>
                  </m:nary>
                </m:oMath>
              </a14:m>
              <a:endParaRPr lang="es-MX" sz="2000"/>
            </a:p>
          </xdr:txBody>
        </xdr:sp>
      </mc:Choice>
      <mc:Fallback>
        <xdr:sp macro="" textlink="">
          <xdr:nvSpPr>
            <xdr:cNvPr id="7" name="CuadroTexto 6"/>
            <xdr:cNvSpPr txBox="1"/>
          </xdr:nvSpPr>
          <xdr:spPr>
            <a:xfrm>
              <a:off x="2276475" y="11534775"/>
              <a:ext cx="3248025" cy="561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2000" b="0">
                  <a:ea typeface="Cambria Math" panose="02040503050406030204" pitchFamily="18" charset="0"/>
                </a:rPr>
                <a:t>V(c)</a:t>
              </a:r>
              <a:r>
                <a:rPr lang="es-MX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=𝜎^2/𝑛 ∑24_(𝑖=1)^𝑘▒𝑐_𝑖^2 </a:t>
              </a:r>
              <a:endParaRPr lang="es-MX" sz="2000"/>
            </a:p>
          </xdr:txBody>
        </xdr:sp>
      </mc:Fallback>
    </mc:AlternateContent>
    <xdr:clientData/>
  </xdr:oneCellAnchor>
  <xdr:oneCellAnchor>
    <xdr:from>
      <xdr:col>3</xdr:col>
      <xdr:colOff>123826</xdr:colOff>
      <xdr:row>64</xdr:row>
      <xdr:rowOff>66675</xdr:rowOff>
    </xdr:from>
    <xdr:ext cx="3848100" cy="16668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/>
            <xdr:cNvSpPr txBox="1"/>
          </xdr:nvSpPr>
          <xdr:spPr>
            <a:xfrm>
              <a:off x="2409826" y="12296775"/>
              <a:ext cx="3848100" cy="16668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MX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MX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es-MX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MX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eqArr>
                          <m:eqArrPr>
                            <m:ctrlPr>
                              <a:rPr lang="es-MX" sz="2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eqArrPr>
                          <m:e>
                            <m:sSub>
                              <m:sSubPr>
                                <m:ctrlPr>
                                  <a:rPr lang="es-MX" sz="2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2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es-MX" sz="2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MX" sz="2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2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s-MX" sz="2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s-MX" sz="2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∓</m:t>
                            </m:r>
                            <m:sSub>
                              <m:sSubPr>
                                <m:ctrlPr>
                                  <a:rPr lang="es-MX" sz="2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2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s-MX" sz="2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f>
                                  <m:fPr>
                                    <m:ctrlPr>
                                      <a:rPr lang="es-MX" sz="28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MX" sz="28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𝛼</m:t>
                                    </m:r>
                                  </m:num>
                                  <m:den>
                                    <m:r>
                                      <a:rPr lang="es-MX" sz="28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s-MX" sz="2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es-MX" sz="2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𝑁</m:t>
                                </m:r>
                                <m:r>
                                  <a:rPr lang="es-MX" sz="2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s-MX" sz="2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𝑘</m:t>
                                </m:r>
                              </m:sub>
                            </m:sSub>
                            <m:rad>
                              <m:radPr>
                                <m:degHide m:val="on"/>
                                <m:ctrlPr>
                                  <a:rPr lang="es-MX" sz="2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f>
                                  <m:fPr>
                                    <m:ctrlPr>
                                      <a:rPr lang="es-MX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MX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𝐶𝑀𝐸</m:t>
                                    </m:r>
                                  </m:num>
                                  <m:den>
                                    <m:r>
                                      <a:rPr lang="es-MX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den>
                                </m:f>
                                <m:nary>
                                  <m:naryPr>
                                    <m:chr m:val="∑"/>
                                    <m:ctrlPr>
                                      <a:rPr lang="es-MX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s-MX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s-MX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es-MX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es-MX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s-MX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𝑐</m:t>
                                        </m:r>
                                      </m:e>
                                      <m:sub>
                                        <m:r>
                                          <a:rPr lang="es-MX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s-MX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</m:e>
                            </m:rad>
                            <m:r>
                              <a:rPr lang="es-MX" sz="2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e/>
                        </m:eqArr>
                      </m:e>
                    </m:nary>
                  </m:oMath>
                </m:oMathPara>
              </a14:m>
              <a:endParaRPr lang="es-MX" sz="2000"/>
            </a:p>
          </xdr:txBody>
        </xdr:sp>
      </mc:Choice>
      <mc:Fallback>
        <xdr:sp macro="" textlink="">
          <xdr:nvSpPr>
            <xdr:cNvPr id="8" name="CuadroTexto 7"/>
            <xdr:cNvSpPr txBox="1"/>
          </xdr:nvSpPr>
          <xdr:spPr>
            <a:xfrm>
              <a:off x="2409826" y="12296775"/>
              <a:ext cx="3848100" cy="16668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∑24_(𝑖=1)^𝑘▒█(𝑐_𝑖 𝑌_𝑖∓〖(𝑡〗_(𝛼/2,𝑁−𝑘) √(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𝐶𝑀𝐸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/𝑛 ∑_(𝑖=1)^𝑘▒𝑐_𝑖^2 </a:t>
              </a:r>
              <a:r>
                <a:rPr lang="es-MX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s-MX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)@)</a:t>
              </a:r>
              <a:endParaRPr lang="es-MX" sz="2000"/>
            </a:p>
          </xdr:txBody>
        </xdr:sp>
      </mc:Fallback>
    </mc:AlternateContent>
    <xdr:clientData/>
  </xdr:oneCellAnchor>
  <xdr:oneCellAnchor>
    <xdr:from>
      <xdr:col>7</xdr:col>
      <xdr:colOff>619125</xdr:colOff>
      <xdr:row>79</xdr:row>
      <xdr:rowOff>157162</xdr:rowOff>
    </xdr:from>
    <xdr:ext cx="65" cy="344453"/>
    <xdr:sp macro="" textlink="">
      <xdr:nvSpPr>
        <xdr:cNvPr id="9" name="CuadroTexto 8"/>
        <xdr:cNvSpPr txBox="1"/>
      </xdr:nvSpPr>
      <xdr:spPr>
        <a:xfrm>
          <a:off x="5943600" y="15244762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  <a:p>
          <a:endParaRPr lang="es-MX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393944</xdr:colOff>
      <xdr:row>0</xdr:row>
      <xdr:rowOff>104775</xdr:rowOff>
    </xdr:from>
    <xdr:to>
      <xdr:col>15</xdr:col>
      <xdr:colOff>57149</xdr:colOff>
      <xdr:row>19</xdr:row>
      <xdr:rowOff>177947</xdr:rowOff>
    </xdr:to>
    <xdr:pic>
      <xdr:nvPicPr>
        <xdr:cNvPr id="2" name="Imagen 1" descr="http://4.bp.blogspot.com/-GPLjFsHPwdA/UtLZKN_i8RI/AAAAAAAAEtA/LUpIwlw6Egw/s1600/w5449egf11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9944" y="104775"/>
          <a:ext cx="4997205" cy="36926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438151</xdr:colOff>
      <xdr:row>21</xdr:row>
      <xdr:rowOff>166687</xdr:rowOff>
    </xdr:from>
    <xdr:ext cx="2600324" cy="5846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8820151" y="4167187"/>
              <a:ext cx="2600324" cy="5846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MX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MX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nary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)(</m:t>
                        </m:r>
                        <m:sSub>
                          <m:sSubPr>
                            <m:ctrlPr>
                              <a:rPr lang="es-MX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𝑌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MX" sz="1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18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s-MX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8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s-MX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s-MX" sz="18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s-MX" sz="18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  <m:r>
                                  <a:rPr lang="es-MX" sz="18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MX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s-MX" sz="18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8820151" y="4167187"/>
              <a:ext cx="2600324" cy="5846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r>
                <a:rPr lang="es-MX" sz="1800" b="0" i="0">
                  <a:latin typeface="Cambria Math" panose="02040503050406030204" pitchFamily="18" charset="0"/>
                </a:rPr>
                <a:t>=(∑▒〖(𝑥_𝑖−𝑋〗)(𝑦_𝑖−𝑌))/(∑▒〖(𝑥_𝑖−𝑋)〗^2 )</a:t>
              </a:r>
              <a:endParaRPr lang="es-MX" sz="1800"/>
            </a:p>
          </xdr:txBody>
        </xdr:sp>
      </mc:Fallback>
    </mc:AlternateContent>
    <xdr:clientData/>
  </xdr:oneCellAnchor>
  <xdr:oneCellAnchor>
    <xdr:from>
      <xdr:col>12</xdr:col>
      <xdr:colOff>476250</xdr:colOff>
      <xdr:row>26</xdr:row>
      <xdr:rowOff>52387</xdr:rowOff>
    </xdr:from>
    <xdr:ext cx="1329916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9620250" y="5005387"/>
              <a:ext cx="1329916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MX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20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s-MX" sz="20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2000" b="0" i="1">
                        <a:latin typeface="Cambria Math" panose="02040503050406030204" pitchFamily="18" charset="0"/>
                      </a:rPr>
                      <m:t>𝑏𝑋</m:t>
                    </m:r>
                  </m:oMath>
                </m:oMathPara>
              </a14:m>
              <a:endParaRPr lang="es-MX" sz="20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9620250" y="5005387"/>
              <a:ext cx="1329916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s-MX" sz="2000" b="0" i="0">
                  <a:latin typeface="Cambria Math" panose="02040503050406030204" pitchFamily="18" charset="0"/>
                </a:rPr>
                <a:t>=𝑌−𝑏𝑋</a:t>
              </a:r>
              <a:endParaRPr lang="es-MX" sz="2000"/>
            </a:p>
          </xdr:txBody>
        </xdr:sp>
      </mc:Fallback>
    </mc:AlternateContent>
    <xdr:clientData/>
  </xdr:oneCellAnchor>
  <xdr:twoCellAnchor>
    <xdr:from>
      <xdr:col>6</xdr:col>
      <xdr:colOff>571500</xdr:colOff>
      <xdr:row>29</xdr:row>
      <xdr:rowOff>176212</xdr:rowOff>
    </xdr:from>
    <xdr:to>
      <xdr:col>12</xdr:col>
      <xdr:colOff>571500</xdr:colOff>
      <xdr:row>44</xdr:row>
      <xdr:rowOff>61912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609600</xdr:colOff>
      <xdr:row>44</xdr:row>
      <xdr:rowOff>185737</xdr:rowOff>
    </xdr:from>
    <xdr:to>
      <xdr:col>12</xdr:col>
      <xdr:colOff>609600</xdr:colOff>
      <xdr:row>59</xdr:row>
      <xdr:rowOff>71437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E16" sqref="E16"/>
    </sheetView>
  </sheetViews>
  <sheetFormatPr baseColWidth="10" defaultRowHeight="15" x14ac:dyDescent="0.25"/>
  <cols>
    <col min="11" max="11" width="14.42578125" bestFit="1" customWidth="1"/>
    <col min="12" max="12" width="22.42578125" bestFit="1" customWidth="1"/>
  </cols>
  <sheetData>
    <row r="1" spans="1:12" x14ac:dyDescent="0.25">
      <c r="A1" t="s">
        <v>0</v>
      </c>
      <c r="J1" t="s">
        <v>17</v>
      </c>
    </row>
    <row r="2" spans="1:12" x14ac:dyDescent="0.25">
      <c r="A2" t="s">
        <v>1</v>
      </c>
    </row>
    <row r="3" spans="1:12" x14ac:dyDescent="0.25">
      <c r="A3" t="s">
        <v>2</v>
      </c>
      <c r="L3" s="1" t="s">
        <v>25</v>
      </c>
    </row>
    <row r="5" spans="1:12" x14ac:dyDescent="0.25">
      <c r="A5" t="s">
        <v>3</v>
      </c>
    </row>
    <row r="6" spans="1:12" x14ac:dyDescent="0.25">
      <c r="A6" t="s">
        <v>4</v>
      </c>
    </row>
    <row r="8" spans="1:12" x14ac:dyDescent="0.25">
      <c r="A8" t="s">
        <v>5</v>
      </c>
    </row>
    <row r="9" spans="1:12" x14ac:dyDescent="0.25">
      <c r="A9" t="s">
        <v>18</v>
      </c>
    </row>
    <row r="10" spans="1:12" x14ac:dyDescent="0.25">
      <c r="A10" t="s">
        <v>6</v>
      </c>
    </row>
    <row r="11" spans="1:12" x14ac:dyDescent="0.25">
      <c r="A11" t="s">
        <v>7</v>
      </c>
      <c r="J11" s="2"/>
      <c r="K11" s="2" t="s">
        <v>19</v>
      </c>
      <c r="L11" s="2" t="s">
        <v>20</v>
      </c>
    </row>
    <row r="12" spans="1:12" x14ac:dyDescent="0.25">
      <c r="A12" t="s">
        <v>8</v>
      </c>
      <c r="J12" s="2" t="s">
        <v>21</v>
      </c>
      <c r="K12" s="2" t="s">
        <v>23</v>
      </c>
      <c r="L12" s="2" t="s">
        <v>26</v>
      </c>
    </row>
    <row r="13" spans="1:12" x14ac:dyDescent="0.25">
      <c r="J13" s="2" t="s">
        <v>22</v>
      </c>
      <c r="K13" s="2" t="s">
        <v>24</v>
      </c>
      <c r="L13" s="2" t="s">
        <v>23</v>
      </c>
    </row>
    <row r="14" spans="1:12" x14ac:dyDescent="0.25">
      <c r="A14" t="s">
        <v>9</v>
      </c>
    </row>
    <row r="15" spans="1:12" x14ac:dyDescent="0.25">
      <c r="A15" t="s">
        <v>10</v>
      </c>
    </row>
    <row r="16" spans="1:12" x14ac:dyDescent="0.25">
      <c r="A16" t="s">
        <v>11</v>
      </c>
      <c r="J16" t="s">
        <v>27</v>
      </c>
    </row>
    <row r="17" spans="1:10" x14ac:dyDescent="0.25">
      <c r="A17" t="s">
        <v>12</v>
      </c>
      <c r="J17" t="s">
        <v>28</v>
      </c>
    </row>
    <row r="19" spans="1:10" x14ac:dyDescent="0.25">
      <c r="A19" t="s">
        <v>13</v>
      </c>
      <c r="C19" t="s">
        <v>15</v>
      </c>
    </row>
    <row r="20" spans="1:10" x14ac:dyDescent="0.25">
      <c r="A20" t="s">
        <v>14</v>
      </c>
      <c r="C20" t="s">
        <v>16</v>
      </c>
    </row>
    <row r="23" spans="1:10" x14ac:dyDescent="0.25">
      <c r="A23" t="s">
        <v>29</v>
      </c>
    </row>
    <row r="24" spans="1:10" x14ac:dyDescent="0.25">
      <c r="A24" t="s">
        <v>30</v>
      </c>
    </row>
    <row r="25" spans="1:10" x14ac:dyDescent="0.25">
      <c r="A25" t="s">
        <v>31</v>
      </c>
    </row>
    <row r="26" spans="1:10" x14ac:dyDescent="0.25">
      <c r="A26" t="s">
        <v>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2" workbookViewId="0">
      <selection activeCell="A20" sqref="A20"/>
    </sheetView>
  </sheetViews>
  <sheetFormatPr baseColWidth="10" defaultRowHeight="15" x14ac:dyDescent="0.25"/>
  <sheetData>
    <row r="1" spans="1:5" x14ac:dyDescent="0.25">
      <c r="A1" t="s">
        <v>33</v>
      </c>
      <c r="E1" t="s">
        <v>37</v>
      </c>
    </row>
    <row r="2" spans="1:5" x14ac:dyDescent="0.25">
      <c r="A2" t="s">
        <v>34</v>
      </c>
      <c r="E2" t="s">
        <v>40</v>
      </c>
    </row>
    <row r="3" spans="1:5" x14ac:dyDescent="0.25">
      <c r="A3" t="s">
        <v>35</v>
      </c>
    </row>
    <row r="4" spans="1:5" x14ac:dyDescent="0.25">
      <c r="A4" t="s">
        <v>36</v>
      </c>
    </row>
    <row r="9" spans="1:5" x14ac:dyDescent="0.25">
      <c r="E9" s="1" t="s">
        <v>39</v>
      </c>
    </row>
    <row r="10" spans="1:5" x14ac:dyDescent="0.25">
      <c r="E10" t="s">
        <v>41</v>
      </c>
    </row>
    <row r="11" spans="1:5" x14ac:dyDescent="0.25">
      <c r="E11" t="s">
        <v>46</v>
      </c>
    </row>
    <row r="13" spans="1:5" x14ac:dyDescent="0.25">
      <c r="E13" t="s">
        <v>38</v>
      </c>
    </row>
    <row r="14" spans="1:5" x14ac:dyDescent="0.25">
      <c r="E14" t="s">
        <v>42</v>
      </c>
    </row>
    <row r="15" spans="1:5" x14ac:dyDescent="0.25">
      <c r="E15" t="s">
        <v>43</v>
      </c>
    </row>
    <row r="16" spans="1:5" x14ac:dyDescent="0.25">
      <c r="E16" t="s">
        <v>44</v>
      </c>
    </row>
    <row r="19" spans="7:14" x14ac:dyDescent="0.25">
      <c r="J19" t="s">
        <v>47</v>
      </c>
    </row>
    <row r="21" spans="7:14" x14ac:dyDescent="0.25">
      <c r="J21" t="s">
        <v>45</v>
      </c>
    </row>
    <row r="25" spans="7:14" x14ac:dyDescent="0.25">
      <c r="G25" t="s">
        <v>49</v>
      </c>
    </row>
    <row r="26" spans="7:14" x14ac:dyDescent="0.25">
      <c r="G26" t="s">
        <v>48</v>
      </c>
    </row>
    <row r="30" spans="7:14" x14ac:dyDescent="0.25">
      <c r="N30" t="s">
        <v>50</v>
      </c>
    </row>
    <row r="41" spans="1:1" x14ac:dyDescent="0.25">
      <c r="A41" t="s">
        <v>51</v>
      </c>
    </row>
    <row r="42" spans="1:1" x14ac:dyDescent="0.25">
      <c r="A42" t="s">
        <v>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F13" sqref="F13"/>
    </sheetView>
  </sheetViews>
  <sheetFormatPr baseColWidth="10" defaultRowHeight="15" x14ac:dyDescent="0.25"/>
  <cols>
    <col min="6" max="6" width="23.28515625" bestFit="1" customWidth="1"/>
  </cols>
  <sheetData>
    <row r="1" spans="1:6" x14ac:dyDescent="0.25">
      <c r="A1" t="s">
        <v>56</v>
      </c>
      <c r="F1" s="4" t="s">
        <v>53</v>
      </c>
    </row>
    <row r="2" spans="1:6" x14ac:dyDescent="0.25">
      <c r="F2" s="2" t="s">
        <v>54</v>
      </c>
    </row>
    <row r="3" spans="1:6" x14ac:dyDescent="0.25">
      <c r="F3" s="2" t="s">
        <v>55</v>
      </c>
    </row>
    <row r="5" spans="1:6" x14ac:dyDescent="0.25">
      <c r="A5" t="s">
        <v>57</v>
      </c>
    </row>
    <row r="6" spans="1:6" x14ac:dyDescent="0.25">
      <c r="A6" t="s">
        <v>58</v>
      </c>
    </row>
    <row r="7" spans="1:6" x14ac:dyDescent="0.25">
      <c r="A7" t="s">
        <v>59</v>
      </c>
    </row>
    <row r="8" spans="1:6" x14ac:dyDescent="0.25">
      <c r="A8" t="s">
        <v>60</v>
      </c>
    </row>
    <row r="9" spans="1:6" x14ac:dyDescent="0.25">
      <c r="A9" t="s">
        <v>61</v>
      </c>
    </row>
    <row r="10" spans="1:6" x14ac:dyDescent="0.25">
      <c r="A10" t="s">
        <v>62</v>
      </c>
    </row>
    <row r="11" spans="1:6" x14ac:dyDescent="0.25">
      <c r="A11" t="s">
        <v>63</v>
      </c>
    </row>
    <row r="13" spans="1:6" x14ac:dyDescent="0.25">
      <c r="A13" s="3" t="s">
        <v>64</v>
      </c>
    </row>
    <row r="14" spans="1:6" x14ac:dyDescent="0.25">
      <c r="A14" t="s">
        <v>65</v>
      </c>
      <c r="D14" t="s">
        <v>66</v>
      </c>
      <c r="F14" t="s">
        <v>67</v>
      </c>
    </row>
    <row r="16" spans="1:6" x14ac:dyDescent="0.25">
      <c r="A16" t="s">
        <v>68</v>
      </c>
    </row>
    <row r="17" spans="1:8" x14ac:dyDescent="0.25">
      <c r="A17" t="s">
        <v>69</v>
      </c>
      <c r="G17" s="3" t="s">
        <v>70</v>
      </c>
    </row>
    <row r="18" spans="1:8" x14ac:dyDescent="0.25">
      <c r="A18" t="s">
        <v>71</v>
      </c>
    </row>
    <row r="20" spans="1:8" x14ac:dyDescent="0.25">
      <c r="A20" t="s">
        <v>72</v>
      </c>
    </row>
    <row r="21" spans="1:8" x14ac:dyDescent="0.25">
      <c r="A21" t="s">
        <v>73</v>
      </c>
    </row>
    <row r="23" spans="1:8" x14ac:dyDescent="0.25">
      <c r="A23" s="3" t="s">
        <v>74</v>
      </c>
      <c r="G23" s="3" t="s">
        <v>78</v>
      </c>
    </row>
    <row r="24" spans="1:8" x14ac:dyDescent="0.25">
      <c r="A24" t="s">
        <v>75</v>
      </c>
      <c r="G24" t="s">
        <v>79</v>
      </c>
      <c r="H24" t="s">
        <v>80</v>
      </c>
    </row>
    <row r="25" spans="1:8" x14ac:dyDescent="0.25">
      <c r="A25" t="s">
        <v>76</v>
      </c>
      <c r="G25" s="1" t="s">
        <v>81</v>
      </c>
      <c r="H25" t="s">
        <v>83</v>
      </c>
    </row>
    <row r="26" spans="1:8" x14ac:dyDescent="0.25">
      <c r="A26" t="s">
        <v>77</v>
      </c>
      <c r="G26" s="1" t="s">
        <v>82</v>
      </c>
      <c r="H26" t="s">
        <v>84</v>
      </c>
    </row>
    <row r="29" spans="1:8" x14ac:dyDescent="0.25">
      <c r="A29" t="s">
        <v>85</v>
      </c>
    </row>
    <row r="30" spans="1:8" x14ac:dyDescent="0.25">
      <c r="A30" t="s">
        <v>86</v>
      </c>
      <c r="C30" t="s">
        <v>87</v>
      </c>
    </row>
    <row r="31" spans="1:8" x14ac:dyDescent="0.25">
      <c r="C31" t="s">
        <v>88</v>
      </c>
    </row>
    <row r="35" spans="1:12" x14ac:dyDescent="0.25">
      <c r="A35" s="3" t="s">
        <v>89</v>
      </c>
    </row>
    <row r="36" spans="1:12" x14ac:dyDescent="0.25">
      <c r="A36" t="s">
        <v>90</v>
      </c>
      <c r="J36" t="s">
        <v>106</v>
      </c>
    </row>
    <row r="37" spans="1:12" x14ac:dyDescent="0.25">
      <c r="A37" t="s">
        <v>91</v>
      </c>
      <c r="J37" t="s">
        <v>96</v>
      </c>
      <c r="L37" t="s">
        <v>97</v>
      </c>
    </row>
    <row r="38" spans="1:12" x14ac:dyDescent="0.25">
      <c r="A38" t="s">
        <v>92</v>
      </c>
      <c r="J38" t="s">
        <v>98</v>
      </c>
      <c r="L38" t="s">
        <v>99</v>
      </c>
    </row>
    <row r="39" spans="1:12" x14ac:dyDescent="0.25">
      <c r="J39" t="s">
        <v>100</v>
      </c>
      <c r="L39" t="s">
        <v>101</v>
      </c>
    </row>
    <row r="40" spans="1:12" x14ac:dyDescent="0.25">
      <c r="J40" t="s">
        <v>103</v>
      </c>
      <c r="L40" t="s">
        <v>104</v>
      </c>
    </row>
    <row r="41" spans="1:12" x14ac:dyDescent="0.25">
      <c r="A41" t="s">
        <v>94</v>
      </c>
      <c r="J41" t="s">
        <v>102</v>
      </c>
      <c r="L41" t="s">
        <v>105</v>
      </c>
    </row>
    <row r="42" spans="1:12" x14ac:dyDescent="0.25">
      <c r="A42" t="s">
        <v>93</v>
      </c>
    </row>
    <row r="43" spans="1:12" x14ac:dyDescent="0.25">
      <c r="A43" t="s">
        <v>95</v>
      </c>
    </row>
    <row r="44" spans="1:12" x14ac:dyDescent="0.25">
      <c r="J44" t="s">
        <v>107</v>
      </c>
    </row>
    <row r="45" spans="1:12" x14ac:dyDescent="0.25">
      <c r="J45" t="s">
        <v>108</v>
      </c>
    </row>
    <row r="46" spans="1:12" x14ac:dyDescent="0.25">
      <c r="J46" t="s">
        <v>109</v>
      </c>
    </row>
    <row r="48" spans="1:12" x14ac:dyDescent="0.25">
      <c r="A48" t="s">
        <v>115</v>
      </c>
    </row>
    <row r="49" spans="1:1" x14ac:dyDescent="0.25">
      <c r="A49" t="s">
        <v>110</v>
      </c>
    </row>
    <row r="50" spans="1:1" x14ac:dyDescent="0.25">
      <c r="A50" t="s">
        <v>111</v>
      </c>
    </row>
    <row r="51" spans="1:1" x14ac:dyDescent="0.25">
      <c r="A51" t="s">
        <v>112</v>
      </c>
    </row>
    <row r="52" spans="1:1" x14ac:dyDescent="0.25">
      <c r="A52" t="s">
        <v>113</v>
      </c>
    </row>
    <row r="53" spans="1:1" x14ac:dyDescent="0.25">
      <c r="A53" t="s">
        <v>114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abSelected="1" zoomScale="80" zoomScaleNormal="80" workbookViewId="0">
      <selection activeCell="D1" sqref="D1"/>
    </sheetView>
  </sheetViews>
  <sheetFormatPr baseColWidth="10" defaultRowHeight="15" x14ac:dyDescent="0.25"/>
  <cols>
    <col min="5" max="5" width="11.28515625" customWidth="1"/>
  </cols>
  <sheetData>
    <row r="1" spans="1:16" x14ac:dyDescent="0.25">
      <c r="B1" t="s">
        <v>148</v>
      </c>
    </row>
    <row r="2" spans="1:16" x14ac:dyDescent="0.25">
      <c r="B2" s="7" t="s">
        <v>149</v>
      </c>
      <c r="C2" s="7" t="s">
        <v>150</v>
      </c>
      <c r="D2" s="7" t="s">
        <v>151</v>
      </c>
      <c r="E2" s="7" t="s">
        <v>152</v>
      </c>
    </row>
    <row r="3" spans="1:16" x14ac:dyDescent="0.25">
      <c r="B3">
        <v>6</v>
      </c>
      <c r="C3">
        <v>7</v>
      </c>
      <c r="D3">
        <v>11</v>
      </c>
      <c r="E3">
        <v>10</v>
      </c>
      <c r="I3" t="s">
        <v>159</v>
      </c>
      <c r="J3" s="9" t="s">
        <v>160</v>
      </c>
      <c r="K3">
        <f>F10</f>
        <v>1620</v>
      </c>
      <c r="L3" s="9" t="s">
        <v>161</v>
      </c>
      <c r="M3">
        <f>((F$7)^2)/16</f>
        <v>1521</v>
      </c>
      <c r="N3" s="9" t="s">
        <v>160</v>
      </c>
      <c r="O3">
        <f>K3-M3</f>
        <v>99</v>
      </c>
    </row>
    <row r="4" spans="1:16" x14ac:dyDescent="0.25">
      <c r="B4">
        <v>8</v>
      </c>
      <c r="C4">
        <v>9</v>
      </c>
      <c r="D4">
        <v>16</v>
      </c>
      <c r="E4">
        <v>12</v>
      </c>
      <c r="I4" t="s">
        <v>162</v>
      </c>
      <c r="J4" s="9" t="s">
        <v>160</v>
      </c>
      <c r="K4">
        <f>F9/4</f>
        <v>1590.5</v>
      </c>
      <c r="L4" s="9" t="s">
        <v>161</v>
      </c>
      <c r="M4">
        <f>((F$7)^2)/16</f>
        <v>1521</v>
      </c>
      <c r="N4" s="9" t="s">
        <v>160</v>
      </c>
      <c r="O4">
        <f>K4-M4</f>
        <v>69.5</v>
      </c>
    </row>
    <row r="5" spans="1:16" x14ac:dyDescent="0.25">
      <c r="B5">
        <v>7</v>
      </c>
      <c r="C5">
        <v>10</v>
      </c>
      <c r="D5">
        <v>11</v>
      </c>
      <c r="E5">
        <v>11</v>
      </c>
      <c r="I5" t="s">
        <v>163</v>
      </c>
      <c r="J5" s="9" t="s">
        <v>160</v>
      </c>
      <c r="K5">
        <f>O3</f>
        <v>99</v>
      </c>
      <c r="L5" s="9" t="s">
        <v>161</v>
      </c>
      <c r="M5">
        <f>O4</f>
        <v>69.5</v>
      </c>
      <c r="N5" s="9" t="s">
        <v>160</v>
      </c>
      <c r="O5">
        <f>K5-M5</f>
        <v>29.5</v>
      </c>
    </row>
    <row r="6" spans="1:16" x14ac:dyDescent="0.25">
      <c r="B6">
        <v>8</v>
      </c>
      <c r="C6">
        <v>8</v>
      </c>
      <c r="D6">
        <v>13</v>
      </c>
      <c r="E6">
        <v>9</v>
      </c>
    </row>
    <row r="7" spans="1:16" x14ac:dyDescent="0.25">
      <c r="A7" t="s">
        <v>153</v>
      </c>
      <c r="B7" s="2">
        <f>SUM(B3:B6)</f>
        <v>29</v>
      </c>
      <c r="C7" s="2">
        <f t="shared" ref="C7:E7" si="0">SUM(C3:C6)</f>
        <v>34</v>
      </c>
      <c r="D7" s="2">
        <f t="shared" si="0"/>
        <v>51</v>
      </c>
      <c r="E7" s="2">
        <f t="shared" si="0"/>
        <v>42</v>
      </c>
      <c r="F7" s="2">
        <f>SUM(B7:E7)</f>
        <v>156</v>
      </c>
      <c r="G7" t="s">
        <v>155</v>
      </c>
    </row>
    <row r="8" spans="1:16" x14ac:dyDescent="0.25">
      <c r="A8" t="s">
        <v>154</v>
      </c>
      <c r="B8" s="2">
        <f>AVERAGE(B3:B6)</f>
        <v>7.25</v>
      </c>
      <c r="C8" s="2">
        <f t="shared" ref="C8:E8" si="1">AVERAGE(C3:C6)</f>
        <v>8.5</v>
      </c>
      <c r="D8" s="2">
        <f t="shared" si="1"/>
        <v>12.75</v>
      </c>
      <c r="E8" s="2">
        <f t="shared" si="1"/>
        <v>10.5</v>
      </c>
      <c r="F8" s="2">
        <f>AVERAGE(B3:E6)</f>
        <v>9.75</v>
      </c>
      <c r="G8" t="s">
        <v>156</v>
      </c>
      <c r="J8" s="4" t="s">
        <v>166</v>
      </c>
      <c r="K8" s="11" t="s">
        <v>167</v>
      </c>
      <c r="L8" s="4" t="s">
        <v>168</v>
      </c>
      <c r="M8" s="11" t="s">
        <v>169</v>
      </c>
      <c r="N8" s="4" t="s">
        <v>170</v>
      </c>
      <c r="O8" s="11" t="s">
        <v>171</v>
      </c>
    </row>
    <row r="9" spans="1:16" x14ac:dyDescent="0.25">
      <c r="A9" t="s">
        <v>164</v>
      </c>
      <c r="B9" s="2">
        <f>B7^2</f>
        <v>841</v>
      </c>
      <c r="C9" s="2">
        <f t="shared" ref="C9:E9" si="2">C7^2</f>
        <v>1156</v>
      </c>
      <c r="D9" s="2">
        <f t="shared" si="2"/>
        <v>2601</v>
      </c>
      <c r="E9" s="2">
        <f t="shared" si="2"/>
        <v>1764</v>
      </c>
      <c r="F9" s="2">
        <f>SUM(B9:E9)</f>
        <v>6362</v>
      </c>
      <c r="G9" t="s">
        <v>165</v>
      </c>
      <c r="I9" s="3" t="s">
        <v>174</v>
      </c>
      <c r="J9" s="4" t="s">
        <v>172</v>
      </c>
      <c r="K9" s="2">
        <f>O4</f>
        <v>69.5</v>
      </c>
      <c r="L9" s="2">
        <f>4-1</f>
        <v>3</v>
      </c>
      <c r="M9" s="2">
        <f>K9/L9</f>
        <v>23.166666666666668</v>
      </c>
      <c r="N9" s="2">
        <f>M9/M10</f>
        <v>9.4237288135593218</v>
      </c>
      <c r="O9" s="2">
        <f>_xlfn.F.DIST.RT(N9,L9,L10)</f>
        <v>1.7709456763311047E-3</v>
      </c>
      <c r="P9" t="s">
        <v>176</v>
      </c>
    </row>
    <row r="10" spans="1:16" x14ac:dyDescent="0.25">
      <c r="B10" s="7" t="s">
        <v>149</v>
      </c>
      <c r="C10" s="7" t="s">
        <v>150</v>
      </c>
      <c r="D10" s="7" t="s">
        <v>151</v>
      </c>
      <c r="E10" s="7" t="s">
        <v>152</v>
      </c>
      <c r="F10" s="2">
        <f>SUMSQ(B3:E6)</f>
        <v>1620</v>
      </c>
      <c r="G10" t="s">
        <v>157</v>
      </c>
      <c r="I10" s="3" t="s">
        <v>175</v>
      </c>
      <c r="J10" s="4" t="s">
        <v>173</v>
      </c>
      <c r="K10" s="2">
        <f>O5</f>
        <v>29.5</v>
      </c>
      <c r="L10" s="2">
        <f>F11-4</f>
        <v>12</v>
      </c>
      <c r="M10" s="2">
        <f>K10/L10</f>
        <v>2.4583333333333335</v>
      </c>
      <c r="N10" s="2"/>
      <c r="O10" s="2"/>
    </row>
    <row r="11" spans="1:16" x14ac:dyDescent="0.25">
      <c r="B11">
        <v>7.25</v>
      </c>
      <c r="C11">
        <v>8.5</v>
      </c>
      <c r="D11">
        <v>12.75</v>
      </c>
      <c r="E11">
        <v>10.5</v>
      </c>
      <c r="F11" s="2">
        <f>COUNT(B3:E6)</f>
        <v>16</v>
      </c>
      <c r="G11" t="s">
        <v>158</v>
      </c>
      <c r="J11" s="4" t="s">
        <v>153</v>
      </c>
      <c r="K11" s="2">
        <f>O3</f>
        <v>99</v>
      </c>
      <c r="L11" s="2"/>
      <c r="M11" s="2"/>
      <c r="N11" s="2"/>
      <c r="O11" s="2"/>
    </row>
    <row r="12" spans="1:16" x14ac:dyDescent="0.25">
      <c r="A12" t="s">
        <v>177</v>
      </c>
      <c r="B12">
        <f>_xlfn.STDEV.S(B3:B6)/SQRT(4)</f>
        <v>0.47871355387816905</v>
      </c>
      <c r="C12">
        <f t="shared" ref="C12:E12" si="3">_xlfn.STDEV.S(C3:C6)/SQRT(4)</f>
        <v>0.6454972243679028</v>
      </c>
      <c r="D12">
        <f>_xlfn.STDEV.S(D3:D6)/SQRT(4)</f>
        <v>1.181453906563152</v>
      </c>
      <c r="E12">
        <f t="shared" si="3"/>
        <v>0.6454972243679028</v>
      </c>
    </row>
    <row r="14" spans="1:16" ht="15.75" thickBot="1" x14ac:dyDescent="0.3">
      <c r="A14" s="3" t="s">
        <v>178</v>
      </c>
    </row>
    <row r="15" spans="1:16" x14ac:dyDescent="0.25">
      <c r="E15" s="26" t="s">
        <v>179</v>
      </c>
      <c r="F15" s="14"/>
      <c r="G15" s="14"/>
      <c r="H15" s="14"/>
      <c r="I15" s="14"/>
      <c r="J15" s="14"/>
      <c r="K15" s="14"/>
      <c r="L15" s="14"/>
      <c r="M15" s="14"/>
      <c r="N15" s="14"/>
      <c r="O15" s="15"/>
    </row>
    <row r="16" spans="1:16" x14ac:dyDescent="0.25">
      <c r="E16" s="20"/>
      <c r="F16" s="17"/>
      <c r="G16" s="17"/>
      <c r="H16" s="17"/>
      <c r="I16" s="17"/>
      <c r="J16" s="17"/>
      <c r="K16" s="17"/>
      <c r="L16" s="17"/>
      <c r="M16" s="17"/>
      <c r="N16" s="17"/>
      <c r="O16" s="18"/>
    </row>
    <row r="17" spans="5:16" x14ac:dyDescent="0.25">
      <c r="E17" s="19"/>
      <c r="F17" s="10" t="s">
        <v>149</v>
      </c>
      <c r="G17" s="10" t="s">
        <v>150</v>
      </c>
      <c r="H17" s="10" t="s">
        <v>151</v>
      </c>
      <c r="I17" s="10" t="s">
        <v>152</v>
      </c>
      <c r="J17" s="17"/>
      <c r="K17" s="17"/>
      <c r="L17" s="17"/>
      <c r="M17" s="17"/>
      <c r="N17" s="17"/>
      <c r="O17" s="18"/>
    </row>
    <row r="18" spans="5:16" x14ac:dyDescent="0.25">
      <c r="E18" s="19" t="s">
        <v>149</v>
      </c>
      <c r="F18" s="12"/>
      <c r="G18" s="10">
        <f>ABS(B11-C11)</f>
        <v>1.25</v>
      </c>
      <c r="H18" s="13">
        <f>ABS(B11-D11)</f>
        <v>5.5</v>
      </c>
      <c r="I18" s="13">
        <f>ABS(B11-E11)</f>
        <v>3.25</v>
      </c>
      <c r="J18" s="17"/>
      <c r="K18" s="17"/>
      <c r="L18" s="17"/>
      <c r="M18" s="17"/>
      <c r="N18" s="17"/>
      <c r="O18" s="18"/>
    </row>
    <row r="19" spans="5:16" x14ac:dyDescent="0.25">
      <c r="E19" s="19" t="s">
        <v>150</v>
      </c>
      <c r="F19" s="10"/>
      <c r="G19" s="12"/>
      <c r="H19" s="13">
        <f>ABS(C11-D11)</f>
        <v>4.25</v>
      </c>
      <c r="I19" s="10">
        <f>ABS(C11-E11)</f>
        <v>2</v>
      </c>
      <c r="J19" s="17"/>
      <c r="K19" s="17"/>
      <c r="L19" s="17"/>
      <c r="M19" s="17"/>
      <c r="N19" s="17"/>
      <c r="O19" s="18"/>
    </row>
    <row r="20" spans="5:16" x14ac:dyDescent="0.25">
      <c r="E20" s="19" t="s">
        <v>151</v>
      </c>
      <c r="F20" s="10"/>
      <c r="G20" s="10"/>
      <c r="H20" s="12"/>
      <c r="I20" s="10">
        <f>ABS(D11-E11)</f>
        <v>2.25</v>
      </c>
      <c r="J20" s="17"/>
      <c r="K20" s="17"/>
      <c r="L20" s="17"/>
      <c r="M20" s="17"/>
      <c r="N20" s="17"/>
      <c r="O20" s="18"/>
    </row>
    <row r="21" spans="5:16" x14ac:dyDescent="0.25">
      <c r="E21" s="19" t="s">
        <v>152</v>
      </c>
      <c r="F21" s="10"/>
      <c r="G21" s="10"/>
      <c r="H21" s="10"/>
      <c r="I21" s="12"/>
      <c r="J21" s="17"/>
      <c r="K21" s="17"/>
      <c r="L21" s="17"/>
      <c r="M21" s="17"/>
      <c r="N21" s="17"/>
      <c r="O21" s="18"/>
    </row>
    <row r="22" spans="5:16" x14ac:dyDescent="0.25">
      <c r="E22" s="20"/>
      <c r="F22" s="17"/>
      <c r="G22" s="17"/>
      <c r="H22" s="17"/>
      <c r="I22" s="17"/>
      <c r="J22" s="17"/>
      <c r="K22" s="17"/>
      <c r="L22" s="17"/>
      <c r="M22" s="17"/>
      <c r="N22" s="17"/>
      <c r="O22" s="18"/>
    </row>
    <row r="23" spans="5:16" x14ac:dyDescent="0.25">
      <c r="E23" s="16" t="s">
        <v>183</v>
      </c>
      <c r="F23" s="27">
        <f>_xlfn.T.INV(1-0.025,12)</f>
        <v>2.178812829667228</v>
      </c>
      <c r="G23" s="17"/>
      <c r="H23" s="17"/>
      <c r="I23" s="17"/>
      <c r="J23" s="17"/>
      <c r="K23" s="17" t="s">
        <v>180</v>
      </c>
      <c r="L23" s="17"/>
      <c r="M23" s="17"/>
      <c r="N23" s="17"/>
      <c r="O23" s="18"/>
    </row>
    <row r="24" spans="5:16" x14ac:dyDescent="0.25">
      <c r="E24" s="21" t="s">
        <v>184</v>
      </c>
      <c r="F24" s="22">
        <f>(F23)*(SQRT(M10*(2/4)))</f>
        <v>2.4156016135419396</v>
      </c>
      <c r="G24" s="17" t="s">
        <v>185</v>
      </c>
      <c r="H24" s="17"/>
      <c r="I24" s="17"/>
      <c r="J24" s="17"/>
      <c r="K24" s="17" t="s">
        <v>181</v>
      </c>
      <c r="L24" s="17"/>
      <c r="M24" s="17"/>
      <c r="N24" s="17"/>
      <c r="O24" s="18"/>
    </row>
    <row r="25" spans="5:16" x14ac:dyDescent="0.25">
      <c r="E25" s="20"/>
      <c r="F25" s="17"/>
      <c r="G25" s="17"/>
      <c r="H25" s="17"/>
      <c r="I25" s="17"/>
      <c r="J25" s="17"/>
      <c r="K25" s="17" t="s">
        <v>182</v>
      </c>
      <c r="L25" s="17"/>
      <c r="M25" s="17"/>
      <c r="N25" s="17"/>
      <c r="O25" s="18"/>
    </row>
    <row r="26" spans="5:16" x14ac:dyDescent="0.25">
      <c r="E26" s="20"/>
      <c r="F26" s="17"/>
      <c r="G26" s="17"/>
      <c r="H26" s="17"/>
      <c r="I26" s="17"/>
      <c r="J26" s="17"/>
      <c r="K26" s="17"/>
      <c r="L26" s="17"/>
      <c r="M26" s="17"/>
      <c r="N26" s="17"/>
      <c r="O26" s="18"/>
    </row>
    <row r="27" spans="5:16" x14ac:dyDescent="0.25">
      <c r="E27" s="20"/>
      <c r="F27" s="17"/>
      <c r="G27" s="17"/>
      <c r="H27" s="17"/>
      <c r="I27" s="17"/>
      <c r="J27" s="17"/>
      <c r="K27" s="17"/>
      <c r="L27" s="17"/>
      <c r="M27" s="17"/>
      <c r="N27" s="17"/>
      <c r="O27" s="18"/>
    </row>
    <row r="28" spans="5:16" ht="15.75" thickBot="1" x14ac:dyDescent="0.3">
      <c r="E28" s="23"/>
      <c r="F28" s="24"/>
      <c r="G28" s="24"/>
      <c r="H28" s="24"/>
      <c r="I28" s="24"/>
      <c r="J28" s="24"/>
      <c r="K28" s="24"/>
      <c r="L28" s="24"/>
      <c r="M28" s="24"/>
      <c r="N28" s="24"/>
      <c r="O28" s="25"/>
    </row>
    <row r="29" spans="5:16" ht="15.75" thickBot="1" x14ac:dyDescent="0.3"/>
    <row r="30" spans="5:16" x14ac:dyDescent="0.25">
      <c r="E30" s="26" t="s">
        <v>186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/>
    </row>
    <row r="31" spans="5:16" x14ac:dyDescent="0.25">
      <c r="E31" s="30" t="s">
        <v>190</v>
      </c>
      <c r="F31" s="22"/>
      <c r="G31" s="22">
        <v>4.2</v>
      </c>
      <c r="H31" s="22"/>
      <c r="I31" s="17"/>
      <c r="J31" s="17"/>
      <c r="K31" s="17"/>
      <c r="L31" s="17"/>
      <c r="M31" s="17"/>
      <c r="N31" s="17"/>
      <c r="O31" s="17"/>
      <c r="P31" s="18"/>
    </row>
    <row r="32" spans="5:16" x14ac:dyDescent="0.25">
      <c r="E32" s="16" t="s">
        <v>191</v>
      </c>
      <c r="F32" s="27">
        <f>G31*SQRT(M10/4)</f>
        <v>3.2926053513896867</v>
      </c>
      <c r="G32" s="17"/>
      <c r="H32" s="17"/>
      <c r="I32" s="17"/>
      <c r="J32" s="17"/>
      <c r="K32" s="17"/>
      <c r="L32" s="17"/>
      <c r="M32" s="17"/>
      <c r="N32" s="17"/>
      <c r="O32" s="17"/>
      <c r="P32" s="18"/>
    </row>
    <row r="33" spans="1:16" x14ac:dyDescent="0.25">
      <c r="E33" s="20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8"/>
    </row>
    <row r="34" spans="1:16" x14ac:dyDescent="0.25">
      <c r="E34" s="20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8"/>
    </row>
    <row r="35" spans="1:16" x14ac:dyDescent="0.25">
      <c r="E35" s="20"/>
      <c r="F35" s="17"/>
      <c r="G35" s="17"/>
      <c r="H35" s="17"/>
      <c r="I35" s="17" t="s">
        <v>188</v>
      </c>
      <c r="J35" s="17"/>
      <c r="K35" s="17"/>
      <c r="L35" s="17"/>
      <c r="M35" s="17"/>
      <c r="N35" s="17"/>
      <c r="O35" s="17"/>
      <c r="P35" s="18"/>
    </row>
    <row r="36" spans="1:16" x14ac:dyDescent="0.25">
      <c r="E36" s="20"/>
      <c r="F36" s="17"/>
      <c r="G36" s="17"/>
      <c r="H36" s="17"/>
      <c r="I36" s="17" t="s">
        <v>187</v>
      </c>
      <c r="J36" s="17"/>
      <c r="K36" s="17"/>
      <c r="L36" s="17"/>
      <c r="M36" s="17"/>
      <c r="N36" s="17"/>
      <c r="O36" s="17"/>
      <c r="P36" s="18"/>
    </row>
    <row r="37" spans="1:16" x14ac:dyDescent="0.25">
      <c r="E37" s="20"/>
      <c r="F37" s="17"/>
      <c r="G37" s="17"/>
      <c r="H37" s="17"/>
      <c r="I37" s="17" t="s">
        <v>189</v>
      </c>
      <c r="J37" s="17"/>
      <c r="K37" s="17"/>
      <c r="L37" s="17"/>
      <c r="M37" s="17"/>
      <c r="N37" s="17"/>
      <c r="O37" s="17"/>
      <c r="P37" s="18"/>
    </row>
    <row r="38" spans="1:16" x14ac:dyDescent="0.25">
      <c r="E38" s="20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/>
    </row>
    <row r="39" spans="1:16" x14ac:dyDescent="0.25">
      <c r="E39" s="31"/>
      <c r="F39" s="2" t="s">
        <v>149</v>
      </c>
      <c r="G39" s="2" t="s">
        <v>150</v>
      </c>
      <c r="H39" s="2" t="s">
        <v>151</v>
      </c>
      <c r="I39" s="2" t="s">
        <v>152</v>
      </c>
      <c r="J39" s="17"/>
      <c r="K39" s="17"/>
      <c r="L39" s="17"/>
      <c r="M39" s="17"/>
      <c r="N39" s="17"/>
      <c r="O39" s="17"/>
      <c r="P39" s="18"/>
    </row>
    <row r="40" spans="1:16" x14ac:dyDescent="0.25">
      <c r="E40" s="31" t="s">
        <v>149</v>
      </c>
      <c r="F40" s="28"/>
      <c r="G40" s="2">
        <v>1.25</v>
      </c>
      <c r="H40" s="29">
        <v>5.5</v>
      </c>
      <c r="I40" s="2">
        <v>3.25</v>
      </c>
      <c r="J40" s="17"/>
      <c r="K40" s="17" t="s">
        <v>192</v>
      </c>
      <c r="L40" s="17"/>
      <c r="M40" s="17"/>
      <c r="N40" s="17"/>
      <c r="O40" s="17"/>
      <c r="P40" s="18"/>
    </row>
    <row r="41" spans="1:16" x14ac:dyDescent="0.25">
      <c r="E41" s="31" t="s">
        <v>150</v>
      </c>
      <c r="F41" s="2"/>
      <c r="G41" s="28"/>
      <c r="H41" s="29">
        <v>4.25</v>
      </c>
      <c r="I41" s="2">
        <v>2</v>
      </c>
      <c r="J41" s="17"/>
      <c r="K41" s="17"/>
      <c r="L41" s="17"/>
      <c r="M41" s="17"/>
      <c r="N41" s="17"/>
      <c r="O41" s="17"/>
      <c r="P41" s="18"/>
    </row>
    <row r="42" spans="1:16" x14ac:dyDescent="0.25">
      <c r="E42" s="31" t="s">
        <v>151</v>
      </c>
      <c r="F42" s="2"/>
      <c r="G42" s="2"/>
      <c r="H42" s="28"/>
      <c r="I42" s="2">
        <v>2.25</v>
      </c>
      <c r="J42" s="17"/>
      <c r="K42" s="17"/>
      <c r="L42" s="17"/>
      <c r="M42" s="17"/>
      <c r="N42" s="17"/>
      <c r="O42" s="17"/>
      <c r="P42" s="18"/>
    </row>
    <row r="43" spans="1:16" x14ac:dyDescent="0.25">
      <c r="E43" s="31" t="s">
        <v>152</v>
      </c>
      <c r="F43" s="2"/>
      <c r="G43" s="2"/>
      <c r="H43" s="2"/>
      <c r="I43" s="28"/>
      <c r="J43" s="17"/>
      <c r="K43" s="17"/>
      <c r="L43" s="17"/>
      <c r="M43" s="17"/>
      <c r="N43" s="17"/>
      <c r="O43" s="17"/>
      <c r="P43" s="18"/>
    </row>
    <row r="44" spans="1:16" ht="15.75" thickBot="1" x14ac:dyDescent="0.3">
      <c r="E44" s="23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5"/>
    </row>
    <row r="47" spans="1:16" x14ac:dyDescent="0.25">
      <c r="A47" s="3" t="s">
        <v>193</v>
      </c>
    </row>
    <row r="48" spans="1:16" x14ac:dyDescent="0.25">
      <c r="A48" t="s">
        <v>194</v>
      </c>
    </row>
    <row r="49" spans="1:7" x14ac:dyDescent="0.25">
      <c r="A49" t="s">
        <v>195</v>
      </c>
    </row>
    <row r="51" spans="1:7" x14ac:dyDescent="0.25">
      <c r="C51" t="s">
        <v>198</v>
      </c>
      <c r="F51" t="s">
        <v>196</v>
      </c>
      <c r="G51" t="s">
        <v>197</v>
      </c>
    </row>
    <row r="53" spans="1:7" x14ac:dyDescent="0.25">
      <c r="A53" t="s">
        <v>203</v>
      </c>
    </row>
    <row r="54" spans="1:7" x14ac:dyDescent="0.25">
      <c r="A54" t="s">
        <v>199</v>
      </c>
    </row>
    <row r="59" spans="1:7" x14ac:dyDescent="0.25">
      <c r="A59" t="s">
        <v>200</v>
      </c>
    </row>
    <row r="60" spans="1:7" x14ac:dyDescent="0.25">
      <c r="A60" t="s">
        <v>201</v>
      </c>
    </row>
    <row r="64" spans="1:7" x14ac:dyDescent="0.25">
      <c r="A64" t="s">
        <v>202</v>
      </c>
    </row>
    <row r="75" spans="1:5" x14ac:dyDescent="0.25">
      <c r="A75" t="s">
        <v>204</v>
      </c>
    </row>
    <row r="77" spans="1:5" x14ac:dyDescent="0.25">
      <c r="A77" s="3" t="s">
        <v>205</v>
      </c>
    </row>
    <row r="78" spans="1:5" x14ac:dyDescent="0.25">
      <c r="A78" t="s">
        <v>214</v>
      </c>
    </row>
    <row r="79" spans="1:5" x14ac:dyDescent="0.25">
      <c r="A79" t="s">
        <v>206</v>
      </c>
    </row>
    <row r="80" spans="1:5" x14ac:dyDescent="0.25">
      <c r="A80" s="4" t="s">
        <v>217</v>
      </c>
      <c r="B80" s="2" t="s">
        <v>149</v>
      </c>
      <c r="C80" s="2" t="s">
        <v>150</v>
      </c>
      <c r="D80" s="2" t="s">
        <v>151</v>
      </c>
      <c r="E80" s="2" t="s">
        <v>152</v>
      </c>
    </row>
    <row r="81" spans="1:12" x14ac:dyDescent="0.25">
      <c r="A81" s="4" t="s">
        <v>216</v>
      </c>
      <c r="B81" s="2" t="s">
        <v>207</v>
      </c>
      <c r="C81" s="2" t="s">
        <v>208</v>
      </c>
      <c r="D81" s="2" t="s">
        <v>209</v>
      </c>
      <c r="E81" s="2" t="s">
        <v>210</v>
      </c>
      <c r="I81" s="3" t="s">
        <v>218</v>
      </c>
    </row>
    <row r="82" spans="1:12" x14ac:dyDescent="0.25">
      <c r="A82" s="3" t="s">
        <v>211</v>
      </c>
      <c r="B82" s="2">
        <v>2</v>
      </c>
      <c r="C82" s="2">
        <v>-1</v>
      </c>
      <c r="D82" s="2">
        <v>-1</v>
      </c>
      <c r="E82" s="2">
        <v>0</v>
      </c>
      <c r="G82" t="s">
        <v>221</v>
      </c>
      <c r="I82" t="s">
        <v>219</v>
      </c>
    </row>
    <row r="83" spans="1:12" x14ac:dyDescent="0.25">
      <c r="A83" s="3" t="s">
        <v>212</v>
      </c>
      <c r="B83" s="2">
        <v>0</v>
      </c>
      <c r="C83" s="2">
        <v>1</v>
      </c>
      <c r="D83" s="2">
        <v>-1</v>
      </c>
      <c r="E83" s="2">
        <v>0</v>
      </c>
      <c r="G83" t="s">
        <v>222</v>
      </c>
      <c r="I83" t="s">
        <v>220</v>
      </c>
    </row>
    <row r="84" spans="1:12" x14ac:dyDescent="0.25">
      <c r="A84" s="3" t="s">
        <v>213</v>
      </c>
      <c r="B84" s="2">
        <v>1</v>
      </c>
      <c r="C84" s="2">
        <v>1</v>
      </c>
      <c r="D84" s="2">
        <v>1</v>
      </c>
      <c r="E84" s="2">
        <v>-3</v>
      </c>
      <c r="G84" t="s">
        <v>223</v>
      </c>
      <c r="I84" t="s">
        <v>224</v>
      </c>
    </row>
    <row r="86" spans="1:12" ht="15.75" thickBot="1" x14ac:dyDescent="0.3">
      <c r="A86" t="s">
        <v>215</v>
      </c>
    </row>
    <row r="87" spans="1:12" x14ac:dyDescent="0.25">
      <c r="A87" s="33" t="s">
        <v>240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5"/>
    </row>
    <row r="88" spans="1:12" x14ac:dyDescent="0.25">
      <c r="A88" s="34" t="s">
        <v>225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8"/>
    </row>
    <row r="89" spans="1:12" x14ac:dyDescent="0.25">
      <c r="A89" s="20"/>
      <c r="B89" s="27" t="s">
        <v>226</v>
      </c>
      <c r="C89" s="17"/>
      <c r="E89" s="17"/>
      <c r="F89" s="17"/>
      <c r="G89" s="17"/>
      <c r="H89" s="17"/>
      <c r="I89" s="17"/>
      <c r="J89" s="17"/>
      <c r="K89" s="17"/>
      <c r="L89" s="18"/>
    </row>
    <row r="90" spans="1:12" x14ac:dyDescent="0.25">
      <c r="A90" s="20" t="s">
        <v>227</v>
      </c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8"/>
    </row>
    <row r="91" spans="1:12" x14ac:dyDescent="0.25">
      <c r="A91" s="20"/>
      <c r="B91" s="27" t="s">
        <v>236</v>
      </c>
      <c r="C91" s="17"/>
      <c r="D91" s="17"/>
      <c r="E91" s="17"/>
      <c r="F91" s="17"/>
      <c r="G91" s="17"/>
      <c r="H91" s="17"/>
      <c r="I91" s="17"/>
      <c r="J91" s="17"/>
      <c r="K91" s="17"/>
      <c r="L91" s="18"/>
    </row>
    <row r="92" spans="1:12" x14ac:dyDescent="0.25">
      <c r="A92" s="20" t="s">
        <v>228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8"/>
    </row>
    <row r="93" spans="1:12" x14ac:dyDescent="0.25">
      <c r="A93" s="20"/>
      <c r="B93" s="27" t="s">
        <v>235</v>
      </c>
      <c r="C93" s="17"/>
      <c r="D93" s="17"/>
      <c r="E93" s="17"/>
      <c r="F93" s="17"/>
      <c r="G93" s="17"/>
      <c r="H93" s="17"/>
      <c r="I93" s="17"/>
      <c r="J93" s="17"/>
      <c r="K93" s="17"/>
      <c r="L93" s="18"/>
    </row>
    <row r="94" spans="1:12" x14ac:dyDescent="0.25">
      <c r="A94" s="20" t="s">
        <v>238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8"/>
    </row>
    <row r="95" spans="1:12" x14ac:dyDescent="0.25">
      <c r="A95" s="20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8"/>
    </row>
    <row r="96" spans="1:12" x14ac:dyDescent="0.25">
      <c r="A96" s="20"/>
      <c r="B96" s="4" t="s">
        <v>217</v>
      </c>
      <c r="C96" s="2" t="s">
        <v>149</v>
      </c>
      <c r="D96" s="2" t="s">
        <v>150</v>
      </c>
      <c r="E96" s="2" t="s">
        <v>151</v>
      </c>
      <c r="F96" s="2" t="s">
        <v>152</v>
      </c>
      <c r="G96" s="17"/>
      <c r="H96" s="17"/>
      <c r="I96" s="17"/>
      <c r="J96" s="17"/>
      <c r="K96" s="17"/>
      <c r="L96" s="18"/>
    </row>
    <row r="97" spans="1:12" x14ac:dyDescent="0.25">
      <c r="A97" s="20"/>
      <c r="B97" s="4" t="s">
        <v>230</v>
      </c>
      <c r="C97" s="2" t="s">
        <v>207</v>
      </c>
      <c r="D97" s="2" t="s">
        <v>208</v>
      </c>
      <c r="E97" s="2" t="s">
        <v>209</v>
      </c>
      <c r="F97" s="2" t="s">
        <v>210</v>
      </c>
      <c r="G97" s="17"/>
      <c r="H97" s="17"/>
      <c r="I97" s="32" t="s">
        <v>243</v>
      </c>
      <c r="J97" s="4" t="s">
        <v>219</v>
      </c>
      <c r="K97" s="17"/>
      <c r="L97" s="18"/>
    </row>
    <row r="98" spans="1:12" x14ac:dyDescent="0.25">
      <c r="A98" s="20"/>
      <c r="B98" s="27" t="s">
        <v>211</v>
      </c>
      <c r="C98" s="2">
        <v>2</v>
      </c>
      <c r="D98" s="2">
        <v>-1</v>
      </c>
      <c r="E98" s="2">
        <v>-1</v>
      </c>
      <c r="F98" s="2">
        <v>0</v>
      </c>
      <c r="G98" s="17"/>
      <c r="H98" s="17"/>
      <c r="I98" s="2" t="s">
        <v>244</v>
      </c>
      <c r="J98" s="4" t="s">
        <v>245</v>
      </c>
      <c r="K98" s="17"/>
      <c r="L98" s="18"/>
    </row>
    <row r="99" spans="1:12" x14ac:dyDescent="0.25">
      <c r="A99" s="20"/>
      <c r="B99" s="27" t="s">
        <v>212</v>
      </c>
      <c r="C99" s="2">
        <v>0</v>
      </c>
      <c r="D99" s="2">
        <v>1</v>
      </c>
      <c r="E99" s="2">
        <v>-1</v>
      </c>
      <c r="F99" s="2">
        <v>0</v>
      </c>
      <c r="G99" s="17"/>
      <c r="H99" s="17"/>
      <c r="I99" s="17"/>
      <c r="J99" s="17"/>
      <c r="K99" s="17"/>
      <c r="L99" s="18"/>
    </row>
    <row r="100" spans="1:12" x14ac:dyDescent="0.25">
      <c r="A100" s="20"/>
      <c r="B100" s="27" t="s">
        <v>213</v>
      </c>
      <c r="C100" s="2">
        <v>1</v>
      </c>
      <c r="D100" s="2">
        <v>1</v>
      </c>
      <c r="E100" s="2">
        <v>1</v>
      </c>
      <c r="F100" s="2">
        <v>-3</v>
      </c>
      <c r="G100" s="17"/>
      <c r="H100" s="17"/>
      <c r="I100" s="17"/>
      <c r="J100" s="17"/>
      <c r="K100" s="17"/>
      <c r="L100" s="18"/>
    </row>
    <row r="101" spans="1:12" x14ac:dyDescent="0.25">
      <c r="A101" s="20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8"/>
    </row>
    <row r="102" spans="1:12" x14ac:dyDescent="0.25">
      <c r="A102" s="20"/>
      <c r="B102" s="2"/>
      <c r="C102" s="2" t="s">
        <v>149</v>
      </c>
      <c r="D102" s="2" t="s">
        <v>150</v>
      </c>
      <c r="E102" s="2" t="s">
        <v>151</v>
      </c>
      <c r="F102" s="2" t="s">
        <v>152</v>
      </c>
      <c r="G102" s="17"/>
      <c r="H102" s="17"/>
      <c r="I102" s="17"/>
      <c r="J102" s="17"/>
      <c r="K102" s="17"/>
      <c r="L102" s="18"/>
    </row>
    <row r="103" spans="1:12" x14ac:dyDescent="0.25">
      <c r="A103" s="20"/>
      <c r="B103" s="2" t="s">
        <v>229</v>
      </c>
      <c r="C103" s="2">
        <v>4</v>
      </c>
      <c r="D103" s="2">
        <v>4</v>
      </c>
      <c r="E103" s="2">
        <v>4</v>
      </c>
      <c r="F103" s="2">
        <v>4</v>
      </c>
      <c r="G103" s="17"/>
      <c r="H103" s="17"/>
      <c r="I103" s="17"/>
      <c r="J103" s="17"/>
      <c r="K103" s="17"/>
      <c r="L103" s="18"/>
    </row>
    <row r="104" spans="1:12" x14ac:dyDescent="0.25">
      <c r="A104" s="16" t="s">
        <v>211</v>
      </c>
      <c r="B104" s="2" t="s">
        <v>207</v>
      </c>
      <c r="C104" s="2">
        <v>2</v>
      </c>
      <c r="D104" s="2">
        <v>-1</v>
      </c>
      <c r="E104" s="2">
        <v>-1</v>
      </c>
      <c r="F104" s="2">
        <v>0</v>
      </c>
      <c r="G104" s="17"/>
      <c r="H104" s="27" t="s">
        <v>239</v>
      </c>
      <c r="I104" s="27">
        <f>2*(B8)-C8-D8</f>
        <v>-6.75</v>
      </c>
      <c r="J104" s="17"/>
      <c r="K104" s="17"/>
      <c r="L104" s="18"/>
    </row>
    <row r="105" spans="1:12" x14ac:dyDescent="0.25">
      <c r="A105" s="20"/>
      <c r="B105" s="2" t="s">
        <v>231</v>
      </c>
      <c r="C105" s="2">
        <f>C104^2</f>
        <v>4</v>
      </c>
      <c r="D105" s="2">
        <f t="shared" ref="D105:F105" si="4">D104^2</f>
        <v>1</v>
      </c>
      <c r="E105" s="2">
        <f t="shared" si="4"/>
        <v>1</v>
      </c>
      <c r="F105" s="2">
        <f t="shared" si="4"/>
        <v>0</v>
      </c>
      <c r="G105" s="17"/>
      <c r="H105" s="17"/>
      <c r="I105" s="17"/>
      <c r="J105" s="17"/>
      <c r="K105" s="17"/>
      <c r="L105" s="18"/>
    </row>
    <row r="106" spans="1:12" x14ac:dyDescent="0.25">
      <c r="A106" s="20"/>
      <c r="B106" s="2" t="s">
        <v>232</v>
      </c>
      <c r="C106" s="2">
        <f>C105/C103</f>
        <v>1</v>
      </c>
      <c r="D106" s="2">
        <f t="shared" ref="D106:F106" si="5">D105/D103</f>
        <v>0.25</v>
      </c>
      <c r="E106" s="2">
        <f t="shared" si="5"/>
        <v>0.25</v>
      </c>
      <c r="F106" s="2">
        <f t="shared" si="5"/>
        <v>0</v>
      </c>
      <c r="G106" s="32">
        <f>SUM(C106:F106)</f>
        <v>1.5</v>
      </c>
      <c r="H106" s="27" t="s">
        <v>233</v>
      </c>
      <c r="I106" s="17"/>
      <c r="J106" s="17"/>
      <c r="K106" s="17"/>
      <c r="L106" s="18"/>
    </row>
    <row r="107" spans="1:12" x14ac:dyDescent="0.25">
      <c r="A107" s="20"/>
      <c r="B107" s="17"/>
      <c r="C107" s="17"/>
      <c r="D107" s="17"/>
      <c r="E107" s="17"/>
      <c r="F107" s="17"/>
      <c r="G107" s="2">
        <f>G106*M10</f>
        <v>3.6875</v>
      </c>
      <c r="H107" s="27" t="s">
        <v>234</v>
      </c>
      <c r="I107" s="17"/>
      <c r="J107" s="17"/>
      <c r="K107" s="17"/>
      <c r="L107" s="18"/>
    </row>
    <row r="108" spans="1:12" x14ac:dyDescent="0.25">
      <c r="A108" s="16" t="s">
        <v>241</v>
      </c>
      <c r="B108" s="17"/>
      <c r="C108" s="17"/>
      <c r="D108" s="27" t="s">
        <v>235</v>
      </c>
      <c r="E108" s="17"/>
      <c r="F108" s="17"/>
      <c r="G108" s="2">
        <f>SQRT((4-1)*(G107)*(_xlfn.F.INV.RT(0.05,4-1,16-4)))</f>
        <v>6.2138061154732087</v>
      </c>
      <c r="H108" s="27" t="s">
        <v>237</v>
      </c>
      <c r="I108" s="17"/>
      <c r="J108" s="17"/>
      <c r="K108" s="17"/>
      <c r="L108" s="18"/>
    </row>
    <row r="109" spans="1:12" x14ac:dyDescent="0.25">
      <c r="A109" s="20"/>
      <c r="B109" s="35">
        <f>I104-G108</f>
        <v>-12.963806115473208</v>
      </c>
      <c r="C109" s="35">
        <f>I104+G108</f>
        <v>-0.53619388452679129</v>
      </c>
      <c r="D109" s="35"/>
      <c r="E109" s="35"/>
      <c r="F109" s="17"/>
      <c r="G109" s="17"/>
      <c r="H109" s="17"/>
      <c r="I109" s="17"/>
      <c r="J109" s="17"/>
      <c r="K109" s="17"/>
      <c r="L109" s="18"/>
    </row>
    <row r="110" spans="1:12" x14ac:dyDescent="0.25">
      <c r="A110" s="20"/>
      <c r="B110" s="35" t="s">
        <v>242</v>
      </c>
      <c r="C110" s="35"/>
      <c r="D110" s="35"/>
      <c r="E110" s="35"/>
      <c r="F110" s="17"/>
      <c r="G110" s="17"/>
      <c r="H110" s="17"/>
      <c r="I110" s="17"/>
      <c r="J110" s="17"/>
      <c r="K110" s="17"/>
      <c r="L110" s="18"/>
    </row>
    <row r="111" spans="1:12" ht="15.75" thickBot="1" x14ac:dyDescent="0.3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F1" sqref="F1"/>
    </sheetView>
  </sheetViews>
  <sheetFormatPr baseColWidth="10" defaultRowHeight="15" x14ac:dyDescent="0.25"/>
  <sheetData>
    <row r="1" spans="1:3" x14ac:dyDescent="0.25">
      <c r="A1" s="3" t="s">
        <v>116</v>
      </c>
    </row>
    <row r="2" spans="1:3" x14ac:dyDescent="0.25">
      <c r="A2" t="s">
        <v>117</v>
      </c>
    </row>
    <row r="3" spans="1:3" x14ac:dyDescent="0.25">
      <c r="A3" t="s">
        <v>118</v>
      </c>
    </row>
    <row r="4" spans="1:3" x14ac:dyDescent="0.25">
      <c r="A4" t="s">
        <v>119</v>
      </c>
    </row>
    <row r="5" spans="1:3" x14ac:dyDescent="0.25">
      <c r="A5" t="s">
        <v>120</v>
      </c>
    </row>
    <row r="7" spans="1:3" x14ac:dyDescent="0.25">
      <c r="A7" s="3" t="s">
        <v>126</v>
      </c>
    </row>
    <row r="8" spans="1:3" x14ac:dyDescent="0.25">
      <c r="A8" t="s">
        <v>121</v>
      </c>
    </row>
    <row r="9" spans="1:3" x14ac:dyDescent="0.25">
      <c r="A9" t="s">
        <v>122</v>
      </c>
    </row>
    <row r="10" spans="1:3" x14ac:dyDescent="0.25">
      <c r="A10" t="s">
        <v>123</v>
      </c>
    </row>
    <row r="11" spans="1:3" x14ac:dyDescent="0.25">
      <c r="A11" t="s">
        <v>124</v>
      </c>
    </row>
    <row r="12" spans="1:3" x14ac:dyDescent="0.25">
      <c r="A12" t="s">
        <v>125</v>
      </c>
    </row>
    <row r="13" spans="1:3" x14ac:dyDescent="0.25">
      <c r="C13" s="3" t="s">
        <v>127</v>
      </c>
    </row>
    <row r="14" spans="1:3" x14ac:dyDescent="0.25">
      <c r="A14" t="s">
        <v>128</v>
      </c>
    </row>
    <row r="16" spans="1:3" x14ac:dyDescent="0.25">
      <c r="A16" s="3" t="s">
        <v>133</v>
      </c>
    </row>
    <row r="17" spans="1:9" x14ac:dyDescent="0.25">
      <c r="A17" t="s">
        <v>129</v>
      </c>
    </row>
    <row r="18" spans="1:9" x14ac:dyDescent="0.25">
      <c r="A18" t="s">
        <v>130</v>
      </c>
    </row>
    <row r="19" spans="1:9" x14ac:dyDescent="0.25">
      <c r="A19" t="s">
        <v>131</v>
      </c>
    </row>
    <row r="20" spans="1:9" x14ac:dyDescent="0.25">
      <c r="A20" t="s">
        <v>132</v>
      </c>
    </row>
    <row r="22" spans="1:9" x14ac:dyDescent="0.25">
      <c r="A22" t="s">
        <v>134</v>
      </c>
      <c r="H22" s="3" t="s">
        <v>136</v>
      </c>
    </row>
    <row r="23" spans="1:9" x14ac:dyDescent="0.25">
      <c r="A23" t="s">
        <v>135</v>
      </c>
      <c r="I23" s="3" t="s">
        <v>137</v>
      </c>
    </row>
    <row r="24" spans="1:9" x14ac:dyDescent="0.25">
      <c r="H24" t="s">
        <v>138</v>
      </c>
    </row>
    <row r="26" spans="1:9" x14ac:dyDescent="0.25">
      <c r="A26" s="7" t="s">
        <v>139</v>
      </c>
      <c r="B26" s="7" t="s">
        <v>140</v>
      </c>
      <c r="C26" s="7" t="s">
        <v>141</v>
      </c>
      <c r="D26" s="7" t="s">
        <v>142</v>
      </c>
      <c r="E26" s="7" t="s">
        <v>143</v>
      </c>
      <c r="F26" s="7" t="s">
        <v>144</v>
      </c>
    </row>
    <row r="27" spans="1:9" x14ac:dyDescent="0.25">
      <c r="A27">
        <v>7.2</v>
      </c>
      <c r="B27">
        <v>4.2</v>
      </c>
      <c r="C27">
        <f>A27-A$35</f>
        <v>-4.0249999999999995</v>
      </c>
      <c r="D27">
        <f>B27-B$35</f>
        <v>-1.2374999999999998</v>
      </c>
      <c r="E27">
        <f>POWER(C27,2)</f>
        <v>16.200624999999995</v>
      </c>
      <c r="F27">
        <f>C27*D27</f>
        <v>4.9809374999999987</v>
      </c>
    </row>
    <row r="28" spans="1:9" x14ac:dyDescent="0.25">
      <c r="A28">
        <v>6.7</v>
      </c>
      <c r="B28">
        <v>4.9000000000000004</v>
      </c>
      <c r="C28">
        <f t="shared" ref="C28:C34" si="0">A28-A$35</f>
        <v>-4.5249999999999995</v>
      </c>
      <c r="D28">
        <f t="shared" ref="D28:D34" si="1">B28-B$35</f>
        <v>-0.53749999999999964</v>
      </c>
      <c r="E28">
        <f t="shared" ref="E28:E34" si="2">POWER(C28,2)</f>
        <v>20.475624999999994</v>
      </c>
      <c r="F28">
        <f t="shared" ref="F28:F34" si="3">C28*D28</f>
        <v>2.4321874999999982</v>
      </c>
      <c r="H28" s="5" t="s">
        <v>145</v>
      </c>
      <c r="I28" s="5">
        <f>F35/E35</f>
        <v>0.20477159854693502</v>
      </c>
    </row>
    <row r="29" spans="1:9" x14ac:dyDescent="0.25">
      <c r="A29">
        <v>17</v>
      </c>
      <c r="B29">
        <v>7</v>
      </c>
      <c r="C29">
        <f t="shared" si="0"/>
        <v>5.7750000000000004</v>
      </c>
      <c r="D29">
        <f t="shared" si="1"/>
        <v>1.5625</v>
      </c>
      <c r="E29">
        <f t="shared" si="2"/>
        <v>33.350625000000001</v>
      </c>
      <c r="F29">
        <f t="shared" si="3"/>
        <v>9.0234375</v>
      </c>
      <c r="H29" s="8" t="s">
        <v>146</v>
      </c>
      <c r="I29" s="8">
        <f>B35-I28*A35</f>
        <v>3.1389388063106543</v>
      </c>
    </row>
    <row r="30" spans="1:9" x14ac:dyDescent="0.25">
      <c r="A30">
        <v>12.5</v>
      </c>
      <c r="B30">
        <v>6.2</v>
      </c>
      <c r="C30">
        <f t="shared" si="0"/>
        <v>1.2750000000000004</v>
      </c>
      <c r="D30">
        <f>B30-B$35</f>
        <v>0.76250000000000018</v>
      </c>
      <c r="E30">
        <f t="shared" si="2"/>
        <v>1.625625000000001</v>
      </c>
      <c r="F30">
        <f t="shared" si="3"/>
        <v>0.97218750000000054</v>
      </c>
    </row>
    <row r="31" spans="1:9" x14ac:dyDescent="0.25">
      <c r="A31">
        <v>6.3</v>
      </c>
      <c r="B31">
        <v>3.8</v>
      </c>
      <c r="C31">
        <f t="shared" si="0"/>
        <v>-4.9249999999999998</v>
      </c>
      <c r="D31">
        <f t="shared" si="1"/>
        <v>-1.6375000000000002</v>
      </c>
      <c r="E31">
        <f t="shared" si="2"/>
        <v>24.255624999999998</v>
      </c>
      <c r="F31">
        <f t="shared" si="3"/>
        <v>8.0646874999999998</v>
      </c>
    </row>
    <row r="32" spans="1:9" x14ac:dyDescent="0.25">
      <c r="A32">
        <v>23.9</v>
      </c>
      <c r="B32">
        <v>7.6</v>
      </c>
      <c r="C32">
        <f t="shared" si="0"/>
        <v>12.674999999999999</v>
      </c>
      <c r="D32">
        <f t="shared" si="1"/>
        <v>2.1624999999999996</v>
      </c>
      <c r="E32">
        <f t="shared" si="2"/>
        <v>160.65562499999999</v>
      </c>
      <c r="F32">
        <f t="shared" si="3"/>
        <v>27.409687499999993</v>
      </c>
    </row>
    <row r="33" spans="1:6" x14ac:dyDescent="0.25">
      <c r="A33">
        <v>6</v>
      </c>
      <c r="B33">
        <v>4.4000000000000004</v>
      </c>
      <c r="C33">
        <f>A33-A$35</f>
        <v>-5.2249999999999996</v>
      </c>
      <c r="D33">
        <f t="shared" si="1"/>
        <v>-1.0374999999999996</v>
      </c>
      <c r="E33">
        <f t="shared" si="2"/>
        <v>27.300624999999997</v>
      </c>
      <c r="F33">
        <f t="shared" si="3"/>
        <v>5.4209374999999982</v>
      </c>
    </row>
    <row r="34" spans="1:6" x14ac:dyDescent="0.25">
      <c r="A34">
        <v>10.199999999999999</v>
      </c>
      <c r="B34">
        <v>5.4</v>
      </c>
      <c r="C34">
        <f t="shared" si="0"/>
        <v>-1.0250000000000004</v>
      </c>
      <c r="D34">
        <f t="shared" si="1"/>
        <v>-3.7499999999999645E-2</v>
      </c>
      <c r="E34">
        <f t="shared" si="2"/>
        <v>1.0506250000000008</v>
      </c>
      <c r="F34">
        <f t="shared" si="3"/>
        <v>3.8437499999999653E-2</v>
      </c>
    </row>
    <row r="35" spans="1:6" x14ac:dyDescent="0.25">
      <c r="A35" s="6">
        <f>AVERAGE(A27:A34)</f>
        <v>11.225</v>
      </c>
      <c r="B35" s="6">
        <f>AVERAGE(B27:B34)</f>
        <v>5.4375</v>
      </c>
      <c r="E35" s="6">
        <f>SUM(E27:E34)</f>
        <v>284.91500000000002</v>
      </c>
      <c r="F35" s="6">
        <f>SUM(F27:F34)</f>
        <v>58.342499999999994</v>
      </c>
    </row>
    <row r="38" spans="1:6" x14ac:dyDescent="0.25">
      <c r="A38" s="7" t="s">
        <v>139</v>
      </c>
      <c r="B38" s="7" t="s">
        <v>140</v>
      </c>
      <c r="C38" s="7" t="s">
        <v>147</v>
      </c>
    </row>
    <row r="39" spans="1:6" x14ac:dyDescent="0.25">
      <c r="A39">
        <v>7.2</v>
      </c>
      <c r="B39">
        <f>I$29+I$28*A39</f>
        <v>4.6132943158485862</v>
      </c>
      <c r="C39">
        <v>4.2</v>
      </c>
    </row>
    <row r="40" spans="1:6" x14ac:dyDescent="0.25">
      <c r="A40">
        <v>6.7</v>
      </c>
      <c r="B40">
        <f t="shared" ref="B40:B46" si="4">I$29+I$28*A40</f>
        <v>4.5109085165751193</v>
      </c>
      <c r="C40">
        <v>4.9000000000000004</v>
      </c>
    </row>
    <row r="41" spans="1:6" x14ac:dyDescent="0.25">
      <c r="A41">
        <v>17</v>
      </c>
      <c r="B41">
        <f t="shared" si="4"/>
        <v>6.6200559816085498</v>
      </c>
      <c r="C41">
        <v>7</v>
      </c>
    </row>
    <row r="42" spans="1:6" x14ac:dyDescent="0.25">
      <c r="A42">
        <v>12.5</v>
      </c>
      <c r="B42">
        <f t="shared" si="4"/>
        <v>5.6985837881473422</v>
      </c>
      <c r="C42">
        <v>6.2</v>
      </c>
    </row>
    <row r="43" spans="1:6" x14ac:dyDescent="0.25">
      <c r="A43">
        <v>6.3</v>
      </c>
      <c r="B43">
        <f t="shared" si="4"/>
        <v>4.428999877156345</v>
      </c>
      <c r="C43">
        <v>3.8</v>
      </c>
    </row>
    <row r="44" spans="1:6" x14ac:dyDescent="0.25">
      <c r="A44">
        <v>23.9</v>
      </c>
      <c r="B44">
        <f t="shared" si="4"/>
        <v>8.032980011582401</v>
      </c>
      <c r="C44">
        <v>7.6</v>
      </c>
    </row>
    <row r="45" spans="1:6" x14ac:dyDescent="0.25">
      <c r="A45">
        <v>6</v>
      </c>
      <c r="B45">
        <f t="shared" si="4"/>
        <v>4.3675683975922643</v>
      </c>
      <c r="C45">
        <v>4.4000000000000004</v>
      </c>
    </row>
    <row r="46" spans="1:6" x14ac:dyDescent="0.25">
      <c r="A46">
        <v>10.199999999999999</v>
      </c>
      <c r="B46">
        <f t="shared" si="4"/>
        <v>5.2276091114893912</v>
      </c>
      <c r="C46">
        <v>5.4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Introd. Prueb Normalid</vt:lpstr>
      <vt:lpstr>Diferencia de medias</vt:lpstr>
      <vt:lpstr>ANOVA</vt:lpstr>
      <vt:lpstr>Ej ANOVA unilateral</vt:lpstr>
      <vt:lpstr>Análisis de regresión y correl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dcterms:created xsi:type="dcterms:W3CDTF">2015-11-09T15:33:48Z</dcterms:created>
  <dcterms:modified xsi:type="dcterms:W3CDTF">2015-12-20T01:43:55Z</dcterms:modified>
</cp:coreProperties>
</file>