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orsythe/Library/CloudStorage/Box-Box/CMU/Data/EV Preferences Data/Spec Data/"/>
    </mc:Choice>
  </mc:AlternateContent>
  <xr:revisionPtr revIDLastSave="0" documentId="13_ncr:1_{F3D085F9-2E05-DF49-B152-6D3486794E1A}" xr6:coauthVersionLast="47" xr6:coauthVersionMax="47" xr10:uidLastSave="{00000000-0000-0000-0000-000000000000}"/>
  <bookViews>
    <workbookView xWindow="3540" yWindow="760" windowWidth="26700" windowHeight="17660" activeTab="5" xr2:uid="{025CEAA0-DB2F-9948-BA65-C60B91A822FA}"/>
  </bookViews>
  <sheets>
    <sheet name="Car-Old" sheetId="1" r:id="rId1"/>
    <sheet name="FuelCost" sheetId="4" r:id="rId2"/>
    <sheet name="Car" sheetId="7" r:id="rId3"/>
    <sheet name="SUV" sheetId="2" r:id="rId4"/>
    <sheet name="Truck" sheetId="3" r:id="rId5"/>
    <sheet name="format" sheetId="5" r:id="rId6"/>
    <sheet name="SUV-Ol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9" i="5" l="1"/>
  <c r="G59" i="5"/>
  <c r="C59" i="5"/>
  <c r="J58" i="5"/>
  <c r="G58" i="5"/>
  <c r="C58" i="5"/>
  <c r="H12" i="3"/>
  <c r="G12" i="3"/>
  <c r="J57" i="5"/>
  <c r="G57" i="5"/>
  <c r="C57" i="5"/>
  <c r="J56" i="5"/>
  <c r="G56" i="5"/>
  <c r="C56" i="5"/>
  <c r="E9" i="3"/>
  <c r="G9" i="3"/>
  <c r="H9" i="3"/>
  <c r="H8" i="3"/>
  <c r="G8" i="3"/>
  <c r="D9" i="3"/>
  <c r="D8" i="3" s="1"/>
  <c r="J55" i="5"/>
  <c r="G55" i="5"/>
  <c r="C55" i="5"/>
  <c r="J54" i="5"/>
  <c r="G54" i="5"/>
  <c r="C54" i="5"/>
  <c r="E37" i="7"/>
  <c r="E33" i="7"/>
  <c r="E32" i="7" s="1"/>
  <c r="E29" i="7"/>
  <c r="E28" i="7" s="1"/>
  <c r="E25" i="7"/>
  <c r="E24" i="7" s="1"/>
  <c r="H5" i="2"/>
  <c r="F5" i="2"/>
  <c r="E16" i="7"/>
  <c r="D5" i="3"/>
  <c r="D4" i="3" s="1"/>
  <c r="J53" i="5"/>
  <c r="G53" i="5"/>
  <c r="F53" i="5"/>
  <c r="C53" i="5"/>
  <c r="J52" i="5"/>
  <c r="G52" i="5"/>
  <c r="F52" i="5"/>
  <c r="C52" i="5"/>
  <c r="J51" i="5"/>
  <c r="G51" i="5"/>
  <c r="F51" i="5"/>
  <c r="C51" i="5"/>
  <c r="J50" i="5"/>
  <c r="G50" i="5"/>
  <c r="F50" i="5"/>
  <c r="C50" i="5"/>
  <c r="J49" i="5"/>
  <c r="G49" i="5"/>
  <c r="F49" i="5"/>
  <c r="C49" i="5"/>
  <c r="J48" i="5"/>
  <c r="G48" i="5"/>
  <c r="F48" i="5"/>
  <c r="C48" i="5"/>
  <c r="J47" i="5"/>
  <c r="G47" i="5"/>
  <c r="F47" i="5"/>
  <c r="C47" i="5"/>
  <c r="J46" i="5"/>
  <c r="G46" i="5"/>
  <c r="F46" i="5"/>
  <c r="C46" i="5"/>
  <c r="J45" i="5"/>
  <c r="G45" i="5"/>
  <c r="F45" i="5"/>
  <c r="C45" i="5"/>
  <c r="P1" i="5" a="1"/>
  <c r="P1" i="5" s="1"/>
  <c r="J37" i="5"/>
  <c r="G37" i="5"/>
  <c r="F37" i="5"/>
  <c r="C37" i="5"/>
  <c r="R57" i="2"/>
  <c r="Q57" i="2"/>
  <c r="P57" i="2"/>
  <c r="O57" i="2"/>
  <c r="N57" i="2"/>
  <c r="M57" i="2"/>
  <c r="H57" i="2"/>
  <c r="F57" i="2"/>
  <c r="E57" i="2"/>
  <c r="C57" i="2"/>
  <c r="B57" i="2"/>
  <c r="R56" i="2"/>
  <c r="Q56" i="2"/>
  <c r="P56" i="2"/>
  <c r="O56" i="2"/>
  <c r="N56" i="2"/>
  <c r="M56" i="2"/>
  <c r="I56" i="2"/>
  <c r="H56" i="2"/>
  <c r="G56" i="2"/>
  <c r="F56" i="2"/>
  <c r="E56" i="2"/>
  <c r="C56" i="2"/>
  <c r="B56" i="2"/>
  <c r="R53" i="2"/>
  <c r="Q53" i="2"/>
  <c r="P53" i="2"/>
  <c r="O53" i="2"/>
  <c r="N53" i="2"/>
  <c r="M53" i="2"/>
  <c r="H53" i="2"/>
  <c r="F53" i="2"/>
  <c r="E53" i="2"/>
  <c r="C53" i="2"/>
  <c r="B53" i="2"/>
  <c r="R52" i="2"/>
  <c r="Q52" i="2"/>
  <c r="P52" i="2"/>
  <c r="O52" i="2"/>
  <c r="N52" i="2"/>
  <c r="M52" i="2"/>
  <c r="I52" i="2"/>
  <c r="H52" i="2"/>
  <c r="G52" i="2"/>
  <c r="F52" i="2"/>
  <c r="E52" i="2"/>
  <c r="C52" i="2"/>
  <c r="B52" i="2"/>
  <c r="R49" i="2"/>
  <c r="Q49" i="2"/>
  <c r="P49" i="2"/>
  <c r="O49" i="2"/>
  <c r="N49" i="2"/>
  <c r="M49" i="2"/>
  <c r="H49" i="2"/>
  <c r="F49" i="2"/>
  <c r="E49" i="2"/>
  <c r="C49" i="2"/>
  <c r="B49" i="2"/>
  <c r="R48" i="2"/>
  <c r="Q48" i="2"/>
  <c r="P48" i="2"/>
  <c r="O48" i="2"/>
  <c r="N48" i="2"/>
  <c r="M48" i="2"/>
  <c r="I48" i="2"/>
  <c r="H48" i="2"/>
  <c r="G48" i="2"/>
  <c r="F48" i="2"/>
  <c r="E48" i="2"/>
  <c r="C48" i="2"/>
  <c r="B48" i="2"/>
  <c r="R45" i="2"/>
  <c r="Q45" i="2"/>
  <c r="P45" i="2"/>
  <c r="O45" i="2"/>
  <c r="N45" i="2"/>
  <c r="M45" i="2"/>
  <c r="H45" i="2"/>
  <c r="F45" i="2"/>
  <c r="E45" i="2"/>
  <c r="C45" i="2"/>
  <c r="B45" i="2"/>
  <c r="R44" i="2"/>
  <c r="Q44" i="2"/>
  <c r="P44" i="2"/>
  <c r="O44" i="2"/>
  <c r="N44" i="2"/>
  <c r="M44" i="2"/>
  <c r="I44" i="2"/>
  <c r="H44" i="2"/>
  <c r="G44" i="2"/>
  <c r="F44" i="2"/>
  <c r="E44" i="2"/>
  <c r="C44" i="2"/>
  <c r="B44" i="2"/>
  <c r="R41" i="2"/>
  <c r="Q41" i="2"/>
  <c r="P41" i="2"/>
  <c r="O41" i="2"/>
  <c r="N41" i="2"/>
  <c r="M41" i="2"/>
  <c r="H41" i="2"/>
  <c r="F41" i="2"/>
  <c r="E41" i="2"/>
  <c r="C41" i="2"/>
  <c r="B41" i="2"/>
  <c r="R40" i="2"/>
  <c r="Q40" i="2"/>
  <c r="P40" i="2"/>
  <c r="O40" i="2"/>
  <c r="N40" i="2"/>
  <c r="M40" i="2"/>
  <c r="I40" i="2"/>
  <c r="H40" i="2"/>
  <c r="G40" i="2"/>
  <c r="F40" i="2"/>
  <c r="E40" i="2"/>
  <c r="C40" i="2"/>
  <c r="B40" i="2"/>
  <c r="R37" i="2"/>
  <c r="Q37" i="2"/>
  <c r="P37" i="2"/>
  <c r="O37" i="2"/>
  <c r="N37" i="2"/>
  <c r="M37" i="2"/>
  <c r="H37" i="2"/>
  <c r="F37" i="2"/>
  <c r="E37" i="2"/>
  <c r="C37" i="2"/>
  <c r="B37" i="2"/>
  <c r="R36" i="2"/>
  <c r="Q36" i="2"/>
  <c r="P36" i="2"/>
  <c r="O36" i="2"/>
  <c r="N36" i="2"/>
  <c r="M36" i="2"/>
  <c r="I36" i="2"/>
  <c r="H36" i="2"/>
  <c r="G36" i="2"/>
  <c r="F36" i="2"/>
  <c r="E36" i="2"/>
  <c r="C36" i="2"/>
  <c r="B36" i="2"/>
  <c r="R33" i="2"/>
  <c r="Q33" i="2"/>
  <c r="P33" i="2"/>
  <c r="O33" i="2"/>
  <c r="N33" i="2"/>
  <c r="M33" i="2"/>
  <c r="H33" i="2"/>
  <c r="F33" i="2"/>
  <c r="E33" i="2"/>
  <c r="C33" i="2"/>
  <c r="B33" i="2"/>
  <c r="R32" i="2"/>
  <c r="Q32" i="2"/>
  <c r="P32" i="2"/>
  <c r="O32" i="2"/>
  <c r="N32" i="2"/>
  <c r="M32" i="2"/>
  <c r="I32" i="2"/>
  <c r="H32" i="2"/>
  <c r="G32" i="2"/>
  <c r="F32" i="2"/>
  <c r="E32" i="2"/>
  <c r="C32" i="2"/>
  <c r="B32" i="2"/>
  <c r="R29" i="2"/>
  <c r="Q29" i="2"/>
  <c r="P29" i="2"/>
  <c r="O29" i="2"/>
  <c r="N29" i="2"/>
  <c r="M29" i="2"/>
  <c r="H29" i="2"/>
  <c r="F29" i="2"/>
  <c r="E29" i="2"/>
  <c r="C29" i="2"/>
  <c r="B29" i="2"/>
  <c r="R28" i="2"/>
  <c r="Q28" i="2"/>
  <c r="P28" i="2"/>
  <c r="O28" i="2"/>
  <c r="N28" i="2"/>
  <c r="M28" i="2"/>
  <c r="I28" i="2"/>
  <c r="H28" i="2"/>
  <c r="G28" i="2"/>
  <c r="F28" i="2"/>
  <c r="E28" i="2"/>
  <c r="C28" i="2"/>
  <c r="B28" i="2"/>
  <c r="R25" i="2"/>
  <c r="Q25" i="2"/>
  <c r="P25" i="2"/>
  <c r="O25" i="2"/>
  <c r="N25" i="2"/>
  <c r="M25" i="2"/>
  <c r="H25" i="2"/>
  <c r="F25" i="2"/>
  <c r="E25" i="2"/>
  <c r="C25" i="2"/>
  <c r="B25" i="2"/>
  <c r="R24" i="2"/>
  <c r="Q24" i="2"/>
  <c r="P24" i="2"/>
  <c r="O24" i="2"/>
  <c r="N24" i="2"/>
  <c r="M24" i="2"/>
  <c r="I24" i="2"/>
  <c r="H24" i="2"/>
  <c r="G24" i="2"/>
  <c r="F24" i="2"/>
  <c r="E24" i="2"/>
  <c r="C24" i="2"/>
  <c r="B24" i="2"/>
  <c r="R21" i="2"/>
  <c r="Q21" i="2"/>
  <c r="P21" i="2"/>
  <c r="O21" i="2"/>
  <c r="N21" i="2"/>
  <c r="M21" i="2"/>
  <c r="H21" i="2"/>
  <c r="F21" i="2"/>
  <c r="E21" i="2"/>
  <c r="C21" i="2"/>
  <c r="B21" i="2"/>
  <c r="R20" i="2"/>
  <c r="Q20" i="2"/>
  <c r="P20" i="2"/>
  <c r="O20" i="2"/>
  <c r="N20" i="2"/>
  <c r="M20" i="2"/>
  <c r="I20" i="2"/>
  <c r="H20" i="2"/>
  <c r="G20" i="2"/>
  <c r="F20" i="2"/>
  <c r="E20" i="2"/>
  <c r="C20" i="2"/>
  <c r="B20" i="2"/>
  <c r="E16" i="2"/>
  <c r="P17" i="2"/>
  <c r="P16" i="2"/>
  <c r="C16" i="2"/>
  <c r="F16" i="2"/>
  <c r="G16" i="2"/>
  <c r="H16" i="2"/>
  <c r="I16" i="2"/>
  <c r="M16" i="2"/>
  <c r="N16" i="2"/>
  <c r="O16" i="2"/>
  <c r="Q16" i="2"/>
  <c r="R16" i="2"/>
  <c r="C17" i="2"/>
  <c r="E17" i="2"/>
  <c r="F17" i="2"/>
  <c r="H17" i="2"/>
  <c r="M17" i="2"/>
  <c r="N17" i="2"/>
  <c r="O17" i="2"/>
  <c r="Q17" i="2"/>
  <c r="R17" i="2"/>
  <c r="B17" i="2"/>
  <c r="B16" i="2"/>
  <c r="E36" i="7"/>
  <c r="H21" i="7"/>
  <c r="F21" i="7"/>
  <c r="H20" i="7"/>
  <c r="G20" i="7"/>
  <c r="E20" i="7"/>
  <c r="E21" i="7" s="1"/>
  <c r="H17" i="7"/>
  <c r="F17" i="7"/>
  <c r="E17" i="7"/>
  <c r="H16" i="7"/>
  <c r="G16" i="7"/>
  <c r="E13" i="7"/>
  <c r="J12" i="7"/>
  <c r="E12" i="7"/>
  <c r="E9" i="7"/>
  <c r="J8" i="7"/>
  <c r="H8" i="7"/>
  <c r="G8" i="7"/>
  <c r="E8" i="7"/>
  <c r="E13" i="6"/>
  <c r="I12" i="6"/>
  <c r="F12" i="6"/>
  <c r="D12" i="6"/>
  <c r="D13" i="6" s="1"/>
  <c r="D9" i="6"/>
  <c r="I8" i="6"/>
  <c r="D8" i="6"/>
  <c r="D5" i="6"/>
  <c r="I4" i="6"/>
  <c r="F4" i="6"/>
  <c r="D4" i="6"/>
  <c r="H5" i="3"/>
  <c r="G5" i="3"/>
  <c r="H4" i="3"/>
  <c r="G4" i="3"/>
  <c r="J44" i="5"/>
  <c r="G44" i="5"/>
  <c r="C44" i="5"/>
  <c r="J43" i="5"/>
  <c r="G43" i="5"/>
  <c r="C43" i="5"/>
  <c r="H3" i="3"/>
  <c r="H2" i="3"/>
  <c r="G3" i="3"/>
  <c r="G2" i="3"/>
  <c r="C18" i="5"/>
  <c r="F18" i="5"/>
  <c r="G18" i="5"/>
  <c r="J18" i="5"/>
  <c r="C19" i="5"/>
  <c r="F19" i="5"/>
  <c r="G19" i="5"/>
  <c r="J19" i="5"/>
  <c r="C20" i="5"/>
  <c r="F20" i="5"/>
  <c r="G20" i="5"/>
  <c r="J20" i="5"/>
  <c r="C21" i="5"/>
  <c r="F21" i="5"/>
  <c r="G21" i="5"/>
  <c r="J21" i="5"/>
  <c r="C22" i="5"/>
  <c r="F22" i="5"/>
  <c r="G22" i="5"/>
  <c r="J22" i="5"/>
  <c r="C23" i="5"/>
  <c r="F23" i="5"/>
  <c r="G23" i="5"/>
  <c r="J23" i="5"/>
  <c r="C24" i="5"/>
  <c r="F24" i="5"/>
  <c r="G24" i="5"/>
  <c r="J24" i="5"/>
  <c r="C25" i="5"/>
  <c r="F25" i="5"/>
  <c r="G25" i="5"/>
  <c r="J25" i="5"/>
  <c r="C26" i="5"/>
  <c r="F26" i="5"/>
  <c r="G26" i="5"/>
  <c r="J26" i="5"/>
  <c r="C27" i="5"/>
  <c r="F27" i="5"/>
  <c r="G27" i="5"/>
  <c r="J27" i="5"/>
  <c r="C28" i="5"/>
  <c r="F28" i="5"/>
  <c r="G28" i="5"/>
  <c r="J28" i="5"/>
  <c r="C29" i="5"/>
  <c r="F29" i="5"/>
  <c r="G29" i="5"/>
  <c r="J29" i="5"/>
  <c r="C30" i="5"/>
  <c r="F30" i="5"/>
  <c r="G30" i="5"/>
  <c r="J30" i="5"/>
  <c r="C31" i="5"/>
  <c r="F31" i="5"/>
  <c r="G31" i="5"/>
  <c r="J31" i="5"/>
  <c r="C32" i="5"/>
  <c r="F32" i="5"/>
  <c r="G32" i="5"/>
  <c r="J32" i="5"/>
  <c r="C33" i="5"/>
  <c r="F33" i="5"/>
  <c r="G33" i="5"/>
  <c r="J33" i="5"/>
  <c r="C34" i="5"/>
  <c r="F34" i="5"/>
  <c r="G34" i="5"/>
  <c r="J34" i="5"/>
  <c r="C35" i="5"/>
  <c r="F35" i="5"/>
  <c r="G35" i="5"/>
  <c r="J35" i="5"/>
  <c r="C36" i="5"/>
  <c r="F36" i="5"/>
  <c r="G36" i="5"/>
  <c r="J36" i="5"/>
  <c r="C38" i="5"/>
  <c r="F38" i="5"/>
  <c r="G38" i="5"/>
  <c r="J38" i="5"/>
  <c r="C39" i="5"/>
  <c r="F39" i="5"/>
  <c r="G39" i="5"/>
  <c r="J39" i="5"/>
  <c r="C40" i="5"/>
  <c r="F40" i="5"/>
  <c r="G40" i="5"/>
  <c r="J40" i="5"/>
  <c r="C41" i="5"/>
  <c r="F41" i="5"/>
  <c r="G41" i="5"/>
  <c r="J41" i="5"/>
  <c r="C42" i="5"/>
  <c r="F42" i="5"/>
  <c r="G42" i="5"/>
  <c r="J42" i="5"/>
  <c r="J17" i="5"/>
  <c r="G17" i="5"/>
  <c r="F17" i="5"/>
  <c r="C17" i="5"/>
  <c r="G19" i="1"/>
  <c r="G18" i="1"/>
  <c r="J16" i="5"/>
  <c r="I16" i="5"/>
  <c r="H16" i="5"/>
  <c r="G16" i="5"/>
  <c r="F16" i="5"/>
  <c r="C16" i="5"/>
  <c r="J15" i="5"/>
  <c r="I15" i="5"/>
  <c r="H15" i="5"/>
  <c r="G15" i="5"/>
  <c r="F15" i="5"/>
  <c r="C15" i="5"/>
  <c r="F18" i="1"/>
  <c r="E19" i="1"/>
  <c r="D18" i="1"/>
  <c r="D19" i="1" s="1"/>
  <c r="A2" i="4"/>
  <c r="G6" i="1"/>
  <c r="J14" i="5"/>
  <c r="I14" i="5"/>
  <c r="H14" i="5"/>
  <c r="G14" i="5"/>
  <c r="F14" i="5"/>
  <c r="C14" i="5"/>
  <c r="J13" i="5"/>
  <c r="I13" i="5"/>
  <c r="H13" i="5"/>
  <c r="G13" i="5"/>
  <c r="F13" i="5"/>
  <c r="C13" i="5"/>
  <c r="J12" i="5"/>
  <c r="I12" i="5"/>
  <c r="H12" i="5"/>
  <c r="G12" i="5"/>
  <c r="F12" i="5"/>
  <c r="C12" i="5"/>
  <c r="J11" i="5"/>
  <c r="I11" i="5"/>
  <c r="H11" i="5"/>
  <c r="G11" i="5"/>
  <c r="F11" i="5"/>
  <c r="C11" i="5"/>
  <c r="J10" i="5"/>
  <c r="I10" i="5"/>
  <c r="G10" i="5"/>
  <c r="F10" i="5"/>
  <c r="C10" i="5"/>
  <c r="J9" i="5"/>
  <c r="I9" i="5"/>
  <c r="H9" i="5"/>
  <c r="G9" i="5"/>
  <c r="F9" i="5"/>
  <c r="C9" i="5"/>
  <c r="J8" i="5"/>
  <c r="I8" i="5"/>
  <c r="H8" i="5"/>
  <c r="G8" i="5"/>
  <c r="F8" i="5"/>
  <c r="C8" i="5"/>
  <c r="J7" i="5"/>
  <c r="I7" i="5"/>
  <c r="H7" i="5"/>
  <c r="G7" i="5"/>
  <c r="F7" i="5"/>
  <c r="C7" i="5"/>
  <c r="J6" i="5"/>
  <c r="I6" i="5"/>
  <c r="H6" i="5"/>
  <c r="G6" i="5"/>
  <c r="F6" i="5"/>
  <c r="C6" i="5"/>
  <c r="J5" i="5"/>
  <c r="I5" i="5"/>
  <c r="H5" i="5"/>
  <c r="G5" i="5"/>
  <c r="F5" i="5"/>
  <c r="C5" i="5"/>
  <c r="G12" i="2"/>
  <c r="E12" i="2"/>
  <c r="E13" i="2" s="1"/>
  <c r="F13" i="2"/>
  <c r="J12" i="2"/>
  <c r="F14" i="1"/>
  <c r="E15" i="1"/>
  <c r="D14" i="1"/>
  <c r="D15" i="1"/>
  <c r="G15" i="1"/>
  <c r="G14" i="1"/>
  <c r="D11" i="1"/>
  <c r="D10" i="1"/>
  <c r="I10" i="1"/>
  <c r="J8" i="2"/>
  <c r="E9" i="2"/>
  <c r="E8" i="2"/>
  <c r="G4" i="2"/>
  <c r="F6" i="1"/>
  <c r="E4" i="2"/>
  <c r="E5" i="2"/>
  <c r="J4" i="2"/>
  <c r="D6" i="1"/>
  <c r="D7" i="1"/>
  <c r="I6" i="1"/>
  <c r="C4" i="5"/>
  <c r="C3" i="5"/>
  <c r="C2" i="5"/>
  <c r="G4" i="5"/>
  <c r="G3" i="5"/>
  <c r="G2" i="5"/>
  <c r="J3" i="5"/>
  <c r="J4" i="5"/>
  <c r="J2" i="5"/>
  <c r="I3" i="5"/>
  <c r="I2" i="5"/>
  <c r="H3" i="5"/>
  <c r="H2" i="5"/>
  <c r="F2" i="5"/>
  <c r="F3" i="5"/>
  <c r="F4" i="5"/>
  <c r="A4" i="4"/>
  <c r="A5" i="4"/>
  <c r="A3" i="4"/>
  <c r="Q28" i="5" l="1"/>
  <c r="Q20" i="5"/>
  <c r="Q12" i="5"/>
  <c r="Q4" i="5"/>
  <c r="Q27" i="5"/>
  <c r="Q19" i="5"/>
  <c r="Q11" i="5"/>
  <c r="Q3" i="5"/>
  <c r="Q26" i="5"/>
  <c r="Q18" i="5"/>
  <c r="Q10" i="5"/>
  <c r="Q9" i="5"/>
  <c r="Q24" i="5"/>
  <c r="Q16" i="5"/>
  <c r="Q8" i="5"/>
  <c r="Q2" i="5"/>
  <c r="Q23" i="5"/>
  <c r="Q15" i="5"/>
  <c r="Q7" i="5"/>
  <c r="Q25" i="5"/>
  <c r="Q30" i="5"/>
  <c r="Q22" i="5"/>
  <c r="Q14" i="5"/>
  <c r="Q6" i="5"/>
  <c r="Q17" i="5"/>
  <c r="Q29" i="5"/>
  <c r="Q21" i="5"/>
  <c r="Q13" i="5"/>
  <c r="Q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<sst xmlns="http://schemas.openxmlformats.org/spreadsheetml/2006/main" count="1318" uniqueCount="296">
  <si>
    <t>cv</t>
  </si>
  <si>
    <t>price</t>
  </si>
  <si>
    <t>acc</t>
  </si>
  <si>
    <t>range</t>
  </si>
  <si>
    <t>type</t>
  </si>
  <si>
    <t>year</t>
  </si>
  <si>
    <t>citations</t>
  </si>
  <si>
    <t>fuelEcon</t>
  </si>
  <si>
    <t>battSize</t>
  </si>
  <si>
    <t>model</t>
  </si>
  <si>
    <t>leaf</t>
  </si>
  <si>
    <t>versa</t>
  </si>
  <si>
    <t>gas</t>
  </si>
  <si>
    <t>elec</t>
  </si>
  <si>
    <t>bev</t>
  </si>
  <si>
    <t>oc</t>
  </si>
  <si>
    <t>order</t>
  </si>
  <si>
    <t>groupName</t>
  </si>
  <si>
    <t>bevFC</t>
  </si>
  <si>
    <t>oldLeafVersa</t>
  </si>
  <si>
    <t>currentLeafVersa</t>
  </si>
  <si>
    <t>futureLeafVersa</t>
  </si>
  <si>
    <t>fuelType</t>
  </si>
  <si>
    <t>currentKona</t>
  </si>
  <si>
    <t>futureKona</t>
  </si>
  <si>
    <t>tc</t>
  </si>
  <si>
    <t>pc</t>
  </si>
  <si>
    <t>konaEV</t>
  </si>
  <si>
    <t>konaCV</t>
  </si>
  <si>
    <t>saveFile</t>
  </si>
  <si>
    <t>show</t>
  </si>
  <si>
    <t>ylimMax</t>
  </si>
  <si>
    <t>addRebate</t>
  </si>
  <si>
    <t>removeRebate</t>
  </si>
  <si>
    <t>textRightAdjusted</t>
  </si>
  <si>
    <t>aboveLine</t>
  </si>
  <si>
    <t>splitAdjustment</t>
  </si>
  <si>
    <t>direc</t>
  </si>
  <si>
    <t>Plots</t>
  </si>
  <si>
    <t>LeafVersaComparison/</t>
  </si>
  <si>
    <t>ylimMin</t>
  </si>
  <si>
    <t>Price: https://usa.nissannews.com/en-US/releases/nissan-brings-new-u-s-assembled-2013-leaf-to-market-with-major-price-reduction#; Acceleration: https://www.carindigo.com/nissan/leaf-electric-2013/0to60 Otherwise: https://www.edmunds.com/nissan/leaf/2013/review/</t>
  </si>
  <si>
    <t>https://www.edmunds.com/nissan/leaf/; Acceleration: https://www.carindigo.com/nissan/leaf-electric/0to60</t>
  </si>
  <si>
    <t>https://www.edmunds.com/nissan/versa/; Acceleration: https://www.carindigo.com/nissan/versa/0to60</t>
  </si>
  <si>
    <t>Price: https://usa.nissannews.com/en-US/releases/2013-nissan-versa-pricing; Acceleration: https://www.carindigo.com/nissan/versa-2013/0to60;  Otherwise: https://www.edmunds.com/nissan/versa/2013/review/</t>
  </si>
  <si>
    <t>Date</t>
  </si>
  <si>
    <t>https://www.edmunds.com/hyundai/kona-electric/2022/st-401901923/features-specs/; Acceleration: https://www.carindigo.com/hyundai/kona-electric-suv/0to60; BEVFC: https://www.edmunds.com/hyundai/kona-electric/2022/; https://www.edmunds.com/hyundai/kona-electric/</t>
  </si>
  <si>
    <t>https://www.edmunds.com/hyundai/kona/; Acceleration: https://www.carindigo.com/hyundai/kona/0to60</t>
  </si>
  <si>
    <t>currentNiro</t>
  </si>
  <si>
    <t>niroEV</t>
  </si>
  <si>
    <t>niroCV</t>
  </si>
  <si>
    <t>hev</t>
  </si>
  <si>
    <t>fuelEconE</t>
  </si>
  <si>
    <t>https://www.edmunds.com/kia/niro/; options: https://www.kia.com/us/en/niro/build; Acceleration: https://www.carindigo.com/kia/niro-hybrid-suv/0to60</t>
  </si>
  <si>
    <t>https://www.edmunds.com/kia/niro-ev/; Acceleration: https://www.carindigo.com/kia/niro-ev-suv/0to60</t>
  </si>
  <si>
    <t>currentIoniq</t>
  </si>
  <si>
    <t>ioniqEV</t>
  </si>
  <si>
    <t>ioniqCV</t>
  </si>
  <si>
    <t>https://www.edmunds.com/hyundai/ioniq-electric/; Options: https://www.hyundaiusa.com/us/en/vehicles; Acceleration:https://www.carindigo.com/hyundai/ioniq-electric/0to60</t>
  </si>
  <si>
    <t>futureNiro</t>
  </si>
  <si>
    <t>https://www.edmunds.com/hyundai/ioniq-hybrid/2021/; Acceleration:https://www.carindigo.com/hyundai/ioniq-hybrid-hatchback-2021/0to60</t>
  </si>
  <si>
    <t>futureIoniq</t>
  </si>
  <si>
    <t>currentMini</t>
  </si>
  <si>
    <t>futureMini</t>
  </si>
  <si>
    <t>miniEV</t>
  </si>
  <si>
    <t>miniCV</t>
  </si>
  <si>
    <t>https://www.edmunds.com/mini/hardtop-2-door/2021/electric/; Acceleration: https://www.carindigo.com/mini/hardtop-2-door-electric-hatchback/0to60</t>
  </si>
  <si>
    <t>https://www.edmunds.com/mini/hardtop-2-door/; Acceleration: https://www.carindigo.com/mini/hardtop-2-door-2021/0to60</t>
  </si>
  <si>
    <t>date</t>
  </si>
  <si>
    <t>xc40Recharge</t>
  </si>
  <si>
    <t>xc40</t>
  </si>
  <si>
    <t>currentXC40</t>
  </si>
  <si>
    <t>futureXC40</t>
  </si>
  <si>
    <t>https://www.edmunds.com/volvo/xc40/; Acceleration: https://www.carindigo.com/volvo/xc40/0to60</t>
  </si>
  <si>
    <t>https://www.edmunds.com/volvo/xc40-recharge/; Acceleration: https://www.carindigo.com/volvo/xc40-recharge-suv/0to60</t>
  </si>
  <si>
    <t>MiniComparison/</t>
  </si>
  <si>
    <t>KonaComparison/</t>
  </si>
  <si>
    <t>NiroComparison/</t>
  </si>
  <si>
    <t>XC40Comparison/</t>
  </si>
  <si>
    <t>IoniqComparison/</t>
  </si>
  <si>
    <t>current4Series</t>
  </si>
  <si>
    <t>4SGC</t>
  </si>
  <si>
    <t>i4SGC</t>
  </si>
  <si>
    <t>https://www.edmunds.com/bmw/i4/; Acceleration: https://www.carindigo.com/bmw/i4-electric/0to60</t>
  </si>
  <si>
    <t>https://www.edmunds.com/bmw/4-series-gran-coupe/; Acceleration: https://www.carindigo.com/bmw/4-series-gran-coupe/0to60</t>
  </si>
  <si>
    <t>4SeriesComparison/</t>
  </si>
  <si>
    <t>future4Series</t>
  </si>
  <si>
    <t>Leaf</t>
  </si>
  <si>
    <t>Versa</t>
  </si>
  <si>
    <t>prettyModel</t>
  </si>
  <si>
    <t>Ioniq EV</t>
  </si>
  <si>
    <t>Ioniq HEV</t>
  </si>
  <si>
    <t>MINI EV</t>
  </si>
  <si>
    <t>MINI</t>
  </si>
  <si>
    <t>i4</t>
  </si>
  <si>
    <t>4-Series</t>
  </si>
  <si>
    <t>Kona EV</t>
  </si>
  <si>
    <t>Kona</t>
  </si>
  <si>
    <t>Niro EV</t>
  </si>
  <si>
    <t>Niro HEV</t>
  </si>
  <si>
    <t>XC40 Recharge</t>
  </si>
  <si>
    <t>XC40</t>
  </si>
  <si>
    <t>currentEscape</t>
  </si>
  <si>
    <t>both</t>
  </si>
  <si>
    <t>phev</t>
  </si>
  <si>
    <t>escapePHEV</t>
  </si>
  <si>
    <t>escape</t>
  </si>
  <si>
    <t>Escape PHEV</t>
  </si>
  <si>
    <t>Escape</t>
  </si>
  <si>
    <t>https://www.edmunds.com/ford/escape/; https://www.carindigo.com/ford/escape/0to60</t>
  </si>
  <si>
    <t>https://www.edmunds.com/ford/escape-plug-in-hybrid/; https://www.carindigo.com/ford/escape-plug-in-hybrid-suv/0to60</t>
  </si>
  <si>
    <t>futureEscape</t>
  </si>
  <si>
    <t>currentRAV4</t>
  </si>
  <si>
    <t>rav4Prime</t>
  </si>
  <si>
    <t>rav4</t>
  </si>
  <si>
    <t>RAV4 Prime</t>
  </si>
  <si>
    <t>RAV4</t>
  </si>
  <si>
    <t>https://www.edmunds.com/toyota/rav4-prime/ ;https://www.carindigo.com/toyota/rav4-prime-suv/0to60</t>
  </si>
  <si>
    <t>https://www.edmunds.com/toyota/rav4/; https://www.carindigo.com/toyota/rav4/0to60</t>
  </si>
  <si>
    <t>futureRAV4</t>
  </si>
  <si>
    <t>currentPrius</t>
  </si>
  <si>
    <t>priusPrime</t>
  </si>
  <si>
    <t>prius</t>
  </si>
  <si>
    <t>Prius Prime</t>
  </si>
  <si>
    <t>Prius</t>
  </si>
  <si>
    <t>https://www.edmunds.com/toyota/prius-prime/; https://www.carindigo.com/toyota/prius-prime-hatchback/0to60</t>
  </si>
  <si>
    <t>https://www.edmunds.com/toyota/prius/; https://www.carindigo.com/toyota/prius-hybrid/0to60</t>
  </si>
  <si>
    <t>futurePrius</t>
  </si>
  <si>
    <t>currentWrangler</t>
  </si>
  <si>
    <t>futureWrangler</t>
  </si>
  <si>
    <t>currentGrandCherokee</t>
  </si>
  <si>
    <t>futureGrandCherokee</t>
  </si>
  <si>
    <t>wrangler4xe</t>
  </si>
  <si>
    <t>Wrangler 4xe</t>
  </si>
  <si>
    <t>wrangler</t>
  </si>
  <si>
    <t>Wrangler</t>
  </si>
  <si>
    <t>Unlimited Sahara</t>
  </si>
  <si>
    <t>https://www.edmunds.com/jeep/wrangler-4xe/; https://www.carindigo.com/jeep/wrangler-4xe-suv/0to60</t>
  </si>
  <si>
    <t>https://www.edmunds.com/jeep/wrangler/; https://www.carindigo.com/jeep/wrangler/0to60</t>
  </si>
  <si>
    <t>Couldn't find  acceleration for Grand Cherokee</t>
  </si>
  <si>
    <t>currentOutlander</t>
  </si>
  <si>
    <t>outlanderPHEV</t>
  </si>
  <si>
    <t>outlander</t>
  </si>
  <si>
    <t>Outlander</t>
  </si>
  <si>
    <t>Outlander PHEV</t>
  </si>
  <si>
    <t>https://www.edmunds.com/mitsubishi/outlander-phev/2022/; https://www.carindigo.com/mitsubishi/outlander-plug-in-hybrid-suv/0to60</t>
  </si>
  <si>
    <t>https://www.edmunds.com/mitsubishi/outlander/; https://www.carindigo.com/mitsubishi/outlander/0to60</t>
  </si>
  <si>
    <t>futureOutlander</t>
  </si>
  <si>
    <t>Couldn't find  acceleration for Santa FE</t>
  </si>
  <si>
    <t>currentSantaFE</t>
  </si>
  <si>
    <t>currentTucson</t>
  </si>
  <si>
    <t>tucson</t>
  </si>
  <si>
    <t>tucsonPHEV</t>
  </si>
  <si>
    <t>Tucson</t>
  </si>
  <si>
    <t>Tucson PHEV</t>
  </si>
  <si>
    <t>futureTucson</t>
  </si>
  <si>
    <t>currentNiro2</t>
  </si>
  <si>
    <t>niroPHEV</t>
  </si>
  <si>
    <t>Niro PHEV</t>
  </si>
  <si>
    <t>https://www.edmunds.com/hyundai/tucson/; https://www.carindigo.com/hyundai/tucson/0to60</t>
  </si>
  <si>
    <t>https://www.edmunds.com/kia/niro-plug-in-hybrid/; https://www.carindigo.com/kia/niro-plug-in-hybrid-suv/0to60</t>
  </si>
  <si>
    <t>https://www.edmunds.com/hyundai/tucson-plug-in-hybrid/; https://www.carindigo.com/hyundai/tucson-plug-in-hybrid-suv/0to60</t>
  </si>
  <si>
    <t>currentSorento</t>
  </si>
  <si>
    <t>Couldn't find  acceleration for Sorento</t>
  </si>
  <si>
    <t>currentAviator</t>
  </si>
  <si>
    <t>Grand Touring</t>
  </si>
  <si>
    <t>Reserve</t>
  </si>
  <si>
    <t>aviator</t>
  </si>
  <si>
    <t>Aviator</t>
  </si>
  <si>
    <t>aviatorPHEV</t>
  </si>
  <si>
    <t>Aviator PHEV</t>
  </si>
  <si>
    <t>https://www.edmunds.com/lincoln/aviator/2022/plug-in-hybrid/; https://www.carindigo.com/lincoln/aviator-plug-in-hybrid-suv/0to60</t>
  </si>
  <si>
    <t>https://www.edmunds.com/lincoln/aviator/2022/; https://www.carindigo.com/lincoln/aviator/0to60</t>
  </si>
  <si>
    <t>currentCorsair</t>
  </si>
  <si>
    <t>corsair</t>
  </si>
  <si>
    <t>Corsair</t>
  </si>
  <si>
    <t>Corsair PHEV</t>
  </si>
  <si>
    <t>corsairPHEV</t>
  </si>
  <si>
    <t>https://www.edmunds.com/lincoln/corsair/2022/plug-in-hybrid/; https://www.carindigo.com/lincoln/corsair-plug-in-hybrid-suv/0to60</t>
  </si>
  <si>
    <t>https://www.edmunds.com/lincoln/corsair/; https://www.carindigo.com/lincoln/corsair/0to60</t>
  </si>
  <si>
    <t>currentQ5</t>
  </si>
  <si>
    <t>q5</t>
  </si>
  <si>
    <t>Q5</t>
  </si>
  <si>
    <t>Q5 PHEV</t>
  </si>
  <si>
    <t>q5PHEV</t>
  </si>
  <si>
    <t>https://www.edmunds.com/audi/q5/2022/plug-in-hybrid/; https://www.carindigo.com/audi/q5-plug-in-hybrid-suv/0to60</t>
  </si>
  <si>
    <t>https://www.edmunds.com/audi/q5/; https://www.carindigo.com/audi/q5/0to60</t>
  </si>
  <si>
    <t>currentA7</t>
  </si>
  <si>
    <t>a7</t>
  </si>
  <si>
    <t>A7</t>
  </si>
  <si>
    <t>Premium Plus</t>
  </si>
  <si>
    <t>https://www.edmunds.com/audi/a7/2022/plug-in-hybrid/; https://www.carindigo.com/audi/a7-plug-in-hybrid-sedan/0to60</t>
  </si>
  <si>
    <t>https://www.edmunds.com/audi/a7/; https://www.carindigo.com/audi/a7/0to60</t>
  </si>
  <si>
    <t>currentXC90</t>
  </si>
  <si>
    <t>xc90</t>
  </si>
  <si>
    <t>xc90PHEV</t>
  </si>
  <si>
    <t>XC90</t>
  </si>
  <si>
    <t>T8 Inscryption</t>
  </si>
  <si>
    <t>T6 Inscryption</t>
  </si>
  <si>
    <t>Recharge</t>
  </si>
  <si>
    <t>XC90 Recharge</t>
  </si>
  <si>
    <t>https://www.edmunds.com/volvo/xc90/2022/plug-in-hybrid/; https://www.carindigo.com/volvo/xc90-recharge-suv/0to60</t>
  </si>
  <si>
    <t>https://www.edmunds.com/volvo/xc90/2022/; https://www.carindigo.com/volvo/xc90/0to60</t>
  </si>
  <si>
    <t>currentXC60</t>
  </si>
  <si>
    <t>xc60PHEV</t>
  </si>
  <si>
    <t>xc60</t>
  </si>
  <si>
    <t>XC60 Recharge</t>
  </si>
  <si>
    <t>XC60</t>
  </si>
  <si>
    <t>B6 Inscryption</t>
  </si>
  <si>
    <t>Note: called T6 in CarIndigo</t>
  </si>
  <si>
    <t>https://www.edmunds.com/volvo/xc60/2022/plug-in-hybrid/; https://www.carindigo.com/volvo/xc60-recharge-suv/0to60</t>
  </si>
  <si>
    <t>https://www.edmunds.com/volvo/xc60/; https://www.carindigo.com/volvo/xc60/0to60</t>
  </si>
  <si>
    <t>currentS90</t>
  </si>
  <si>
    <t>S90</t>
  </si>
  <si>
    <t>s90</t>
  </si>
  <si>
    <t>a7Recharge</t>
  </si>
  <si>
    <t>A7 Recharge</t>
  </si>
  <si>
    <t>Note: chose because of better acceleration performance</t>
  </si>
  <si>
    <t>https://www.edmunds.com/volvo/s90/2022/plug-in-hybrid/; https://www.carindigo.com/volvo/s90-recharge-sedan/0to60</t>
  </si>
  <si>
    <t>https://www.edmunds.com/volvo/s90/; https://www.carindigo.com/volvo/s90/0to60</t>
  </si>
  <si>
    <t>S90 Recharge</t>
  </si>
  <si>
    <t>currentS60</t>
  </si>
  <si>
    <t>s90Recharge</t>
  </si>
  <si>
    <t>s60Recharge</t>
  </si>
  <si>
    <t>s60</t>
  </si>
  <si>
    <t>S60 Recharge</t>
  </si>
  <si>
    <t>S60</t>
  </si>
  <si>
    <t>B5 R-Design</t>
  </si>
  <si>
    <t>T8 R-Design Extended Range</t>
  </si>
  <si>
    <t xml:space="preserve"> https://www.edmunds.com/volvo/s60/; https://www.carindigo.com/volvo/s60/0to60</t>
  </si>
  <si>
    <t>https://www.edmunds.com/volvo/s60/2022/plug-in-hybrid/; https://www.carindigo.com/volvo/s60-recharge-sedan/0to60</t>
  </si>
  <si>
    <t>PHEV-SUVs/</t>
  </si>
  <si>
    <t>PHEV-Cars/</t>
  </si>
  <si>
    <t>currentF150</t>
  </si>
  <si>
    <t>f150Lightning</t>
  </si>
  <si>
    <t>f150</t>
  </si>
  <si>
    <t>F-150 Lightning</t>
  </si>
  <si>
    <t>F-150</t>
  </si>
  <si>
    <t>https://www.edmunds.com/ford/f-150-lightning/</t>
  </si>
  <si>
    <t>https://www.edmunds.com/ford/f-150/</t>
  </si>
  <si>
    <t>Trucks/</t>
  </si>
  <si>
    <t>futureF150</t>
  </si>
  <si>
    <t>futureA7</t>
  </si>
  <si>
    <t>futureS90</t>
  </si>
  <si>
    <t>futureS60</t>
  </si>
  <si>
    <t>PHEV Cost Reduction</t>
  </si>
  <si>
    <t>futureNiro2</t>
  </si>
  <si>
    <t>futureAviator</t>
  </si>
  <si>
    <t>futureCorsair</t>
  </si>
  <si>
    <t>futureQ5</t>
  </si>
  <si>
    <t>futureXC90</t>
  </si>
  <si>
    <t>futureXC60</t>
  </si>
  <si>
    <t>niroCV2</t>
  </si>
  <si>
    <t>oldPrius</t>
  </si>
  <si>
    <t>https://www.carindigo.com/toyota/prius-plug-in-hybrid-hatchback-2013/specifications; Range: https://www.edmunds.com/toyota/prius-plug-in/2013/review/</t>
  </si>
  <si>
    <t>https://www.carindigo.com/toyota/prius-hybrid-2013/0to60</t>
  </si>
  <si>
    <t>XLT</t>
  </si>
  <si>
    <t>Updated Date</t>
  </si>
  <si>
    <t>Trim</t>
  </si>
  <si>
    <t>S</t>
  </si>
  <si>
    <t>SE</t>
  </si>
  <si>
    <t>eDrive40</t>
  </si>
  <si>
    <t>430i</t>
  </si>
  <si>
    <t>SEL</t>
  </si>
  <si>
    <t>EX Premium</t>
  </si>
  <si>
    <t>Notes</t>
  </si>
  <si>
    <t>Pure Electric P8</t>
  </si>
  <si>
    <t>T4 Momentum</t>
  </si>
  <si>
    <t>https://www.edmunds.com/volvo/xc40-recharge/; Acceleration: https://www.carindigo.com/volvo/xc40-recharge-suv-2021/0to60</t>
  </si>
  <si>
    <t>One</t>
  </si>
  <si>
    <t>Base</t>
  </si>
  <si>
    <t>LE</t>
  </si>
  <si>
    <t>Just the Sahara was listed not the sahara unliimited</t>
  </si>
  <si>
    <t>No EX Premium trim in carindigo</t>
  </si>
  <si>
    <t>LXS</t>
  </si>
  <si>
    <t>LXS not available for acc, but all trims have same acceleration</t>
  </si>
  <si>
    <t>Premium S Line</t>
  </si>
  <si>
    <t>"S Line" not listed under carindigo</t>
  </si>
  <si>
    <t>A7 PHEV</t>
  </si>
  <si>
    <t>nobevFC</t>
  </si>
  <si>
    <t>silveradoEV</t>
  </si>
  <si>
    <t>Silverado EV</t>
  </si>
  <si>
    <t>Silverado</t>
  </si>
  <si>
    <t>silverado</t>
  </si>
  <si>
    <t>https://www.caranddriver.com/chevrolet/silverado-ev</t>
  </si>
  <si>
    <t>LT</t>
  </si>
  <si>
    <t>currentSilverado</t>
  </si>
  <si>
    <t>futureSilverado</t>
  </si>
  <si>
    <t>https://www.caranddriver.com/chevrolet/silverado-1500/specs/2023/chevrolet_silverado-1500_chevrolet-silverado-1500_2023/427195; https://www.caranddriver.com/chevrolet/silverado-1500</t>
  </si>
  <si>
    <t>currentMaverick</t>
  </si>
  <si>
    <t>maverickHEV</t>
  </si>
  <si>
    <t>maverick</t>
  </si>
  <si>
    <t>Maverick HEV</t>
  </si>
  <si>
    <t>Maverick</t>
  </si>
  <si>
    <t>https://www.ford.com/trucks/maverick/models/maverick-xlt/; https://www.caranddriver.com/ford/maverick; https://shop.ford.com/configure/maverick/config/summary/Config%5B%7CFord%7CMaverick%7C2023%7C1%7C1.%7C...PJS...999.XL.%5D?bannerid=26962426%7C5768810%7C323652490%7C163472639%7C516329851&amp;dclid=CLSeybeZ9fsCFcoDaAgdf68HaA</t>
  </si>
  <si>
    <t>currentBEV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</si>
</sst>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munds.com/hyundai/ioniq-hybrid/2021/;%20Acceleration:https:/www.carindigo.com/hyundai/ioniq-hybrid-hatchback-2021/0to6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indigo.com/toyota/prius-hybrid-2013/0to60" TargetMode="External"/><Relationship Id="rId1" Type="http://schemas.openxmlformats.org/officeDocument/2006/relationships/hyperlink" Target="https://www.edmunds.com/hyundai/ioniq-hybrid/2021/;%20Acceleration:https:/www.carindigo.com/hyundai/ioniq-hybrid-hatchback-2021/0to6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munds.com/toyota/rav4-prime/%20;https:/www.carindigo.com/toyota/rav4-prime-suv/0to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munds.com/ford/f-150-lightning/" TargetMode="External"/><Relationship Id="rId1" Type="http://schemas.openxmlformats.org/officeDocument/2006/relationships/hyperlink" Target="https://www.edmunds.com/ford/f-150-light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751B-CB6D-7344-BC32-B2360ED874CA}">
  <dimension ref="A1:S34"/>
  <sheetViews>
    <sheetView workbookViewId="0">
      <selection activeCell="J46" sqref="J46"/>
    </sheetView>
  </sheetViews>
  <sheetFormatPr baseColWidth="10" defaultRowHeight="16" x14ac:dyDescent="0.2"/>
  <sheetData>
    <row r="1" spans="1:17" x14ac:dyDescent="0.2">
      <c r="A1" t="s">
        <v>17</v>
      </c>
      <c r="B1" t="s">
        <v>9</v>
      </c>
      <c r="C1" t="s">
        <v>89</v>
      </c>
      <c r="D1" t="s">
        <v>1</v>
      </c>
      <c r="E1" t="s">
        <v>7</v>
      </c>
      <c r="F1" t="s">
        <v>52</v>
      </c>
      <c r="G1" t="s">
        <v>2</v>
      </c>
      <c r="H1" t="s">
        <v>3</v>
      </c>
      <c r="I1" t="s">
        <v>8</v>
      </c>
      <c r="J1" t="s">
        <v>15</v>
      </c>
      <c r="K1" t="s">
        <v>18</v>
      </c>
      <c r="L1" t="s">
        <v>4</v>
      </c>
      <c r="M1" t="s">
        <v>22</v>
      </c>
      <c r="N1" t="s">
        <v>16</v>
      </c>
      <c r="O1" t="s">
        <v>5</v>
      </c>
      <c r="P1" t="s">
        <v>6</v>
      </c>
      <c r="Q1" t="s">
        <v>45</v>
      </c>
    </row>
    <row r="2" spans="1:17" x14ac:dyDescent="0.2">
      <c r="A2" t="s">
        <v>19</v>
      </c>
      <c r="B2" t="s">
        <v>10</v>
      </c>
      <c r="C2" t="s">
        <v>87</v>
      </c>
      <c r="D2">
        <v>28800</v>
      </c>
      <c r="F2">
        <v>115</v>
      </c>
      <c r="G2">
        <v>12.7</v>
      </c>
      <c r="H2">
        <v>75</v>
      </c>
      <c r="I2">
        <v>24</v>
      </c>
      <c r="K2">
        <v>0</v>
      </c>
      <c r="L2" t="s">
        <v>14</v>
      </c>
      <c r="M2" t="s">
        <v>13</v>
      </c>
      <c r="N2">
        <v>1</v>
      </c>
      <c r="O2">
        <v>2013</v>
      </c>
      <c r="P2" t="s">
        <v>41</v>
      </c>
      <c r="Q2" s="1">
        <v>44705</v>
      </c>
    </row>
    <row r="3" spans="1:17" x14ac:dyDescent="0.2">
      <c r="A3" t="s">
        <v>19</v>
      </c>
      <c r="B3" t="s">
        <v>11</v>
      </c>
      <c r="C3" t="s">
        <v>88</v>
      </c>
      <c r="D3">
        <v>12990</v>
      </c>
      <c r="E3">
        <v>30</v>
      </c>
      <c r="G3">
        <v>10.1</v>
      </c>
      <c r="K3">
        <v>0</v>
      </c>
      <c r="L3" t="s">
        <v>0</v>
      </c>
      <c r="M3" t="s">
        <v>12</v>
      </c>
      <c r="N3">
        <v>2</v>
      </c>
      <c r="O3">
        <v>2013</v>
      </c>
      <c r="P3" t="s">
        <v>44</v>
      </c>
      <c r="Q3" s="1">
        <v>44705</v>
      </c>
    </row>
    <row r="4" spans="1:17" x14ac:dyDescent="0.2">
      <c r="A4" t="s">
        <v>20</v>
      </c>
      <c r="B4" t="s">
        <v>10</v>
      </c>
      <c r="C4" t="s">
        <v>87</v>
      </c>
      <c r="D4">
        <v>28425</v>
      </c>
      <c r="F4">
        <v>111</v>
      </c>
      <c r="G4">
        <v>8.4</v>
      </c>
      <c r="H4">
        <v>149</v>
      </c>
      <c r="I4">
        <v>40</v>
      </c>
      <c r="K4">
        <v>1</v>
      </c>
      <c r="L4" t="s">
        <v>14</v>
      </c>
      <c r="M4" t="s">
        <v>13</v>
      </c>
      <c r="N4">
        <v>1</v>
      </c>
      <c r="O4">
        <v>2022</v>
      </c>
      <c r="P4" t="s">
        <v>42</v>
      </c>
      <c r="Q4" s="1">
        <v>44705</v>
      </c>
    </row>
    <row r="5" spans="1:17" x14ac:dyDescent="0.2">
      <c r="A5" t="s">
        <v>20</v>
      </c>
      <c r="B5" t="s">
        <v>11</v>
      </c>
      <c r="C5" t="s">
        <v>88</v>
      </c>
      <c r="D5">
        <v>16405</v>
      </c>
      <c r="E5">
        <v>35</v>
      </c>
      <c r="G5">
        <v>9.6999999999999993</v>
      </c>
      <c r="K5">
        <v>0</v>
      </c>
      <c r="L5" t="s">
        <v>0</v>
      </c>
      <c r="M5" t="s">
        <v>12</v>
      </c>
      <c r="N5">
        <v>2</v>
      </c>
      <c r="O5">
        <v>2022</v>
      </c>
      <c r="P5" t="s">
        <v>43</v>
      </c>
      <c r="Q5" s="1">
        <v>44705</v>
      </c>
    </row>
    <row r="6" spans="1:17" x14ac:dyDescent="0.2">
      <c r="A6" t="s">
        <v>21</v>
      </c>
      <c r="B6" t="s">
        <v>10</v>
      </c>
      <c r="C6" t="s">
        <v>87</v>
      </c>
      <c r="D6">
        <f>D5</f>
        <v>16405</v>
      </c>
      <c r="F6">
        <f>F4</f>
        <v>111</v>
      </c>
      <c r="G6">
        <f>G4</f>
        <v>8.4</v>
      </c>
      <c r="H6">
        <v>300</v>
      </c>
      <c r="I6">
        <f>I4*H6/H4</f>
        <v>80.536912751677846</v>
      </c>
      <c r="K6">
        <v>1</v>
      </c>
      <c r="L6" t="s">
        <v>14</v>
      </c>
      <c r="M6" t="s">
        <v>13</v>
      </c>
      <c r="N6">
        <v>1</v>
      </c>
      <c r="O6">
        <v>2030</v>
      </c>
      <c r="Q6" s="1">
        <v>44705</v>
      </c>
    </row>
    <row r="7" spans="1:17" x14ac:dyDescent="0.2">
      <c r="A7" t="s">
        <v>21</v>
      </c>
      <c r="B7" t="s">
        <v>11</v>
      </c>
      <c r="C7" t="s">
        <v>88</v>
      </c>
      <c r="D7">
        <f>D5</f>
        <v>16405</v>
      </c>
      <c r="E7">
        <v>35</v>
      </c>
      <c r="G7">
        <v>9.6999999999999993</v>
      </c>
      <c r="K7">
        <v>0</v>
      </c>
      <c r="L7" t="s">
        <v>0</v>
      </c>
      <c r="M7" t="s">
        <v>12</v>
      </c>
      <c r="N7">
        <v>2</v>
      </c>
      <c r="O7">
        <v>2030</v>
      </c>
      <c r="Q7" s="1">
        <v>44705</v>
      </c>
    </row>
    <row r="8" spans="1:17" x14ac:dyDescent="0.2">
      <c r="A8" t="s">
        <v>55</v>
      </c>
      <c r="B8" t="s">
        <v>56</v>
      </c>
      <c r="C8" t="s">
        <v>90</v>
      </c>
      <c r="D8">
        <v>34250</v>
      </c>
      <c r="F8">
        <v>133</v>
      </c>
      <c r="G8">
        <v>9.9</v>
      </c>
      <c r="H8">
        <v>170</v>
      </c>
      <c r="I8">
        <v>38.299999999999997</v>
      </c>
      <c r="K8">
        <v>1</v>
      </c>
      <c r="L8" t="s">
        <v>14</v>
      </c>
      <c r="M8" t="s">
        <v>13</v>
      </c>
      <c r="N8">
        <v>1</v>
      </c>
      <c r="O8">
        <v>2021</v>
      </c>
      <c r="P8" t="s">
        <v>58</v>
      </c>
      <c r="Q8" s="1">
        <v>44705</v>
      </c>
    </row>
    <row r="9" spans="1:17" x14ac:dyDescent="0.2">
      <c r="A9" t="s">
        <v>55</v>
      </c>
      <c r="B9" t="s">
        <v>57</v>
      </c>
      <c r="C9" t="s">
        <v>91</v>
      </c>
      <c r="D9">
        <v>24405</v>
      </c>
      <c r="E9">
        <v>59</v>
      </c>
      <c r="G9">
        <v>8.4</v>
      </c>
      <c r="K9">
        <v>0</v>
      </c>
      <c r="L9" t="s">
        <v>51</v>
      </c>
      <c r="M9" t="s">
        <v>12</v>
      </c>
      <c r="N9">
        <v>2</v>
      </c>
      <c r="O9">
        <v>2021</v>
      </c>
      <c r="P9" s="2" t="s">
        <v>60</v>
      </c>
      <c r="Q9" s="1">
        <v>44705</v>
      </c>
    </row>
    <row r="10" spans="1:17" x14ac:dyDescent="0.2">
      <c r="A10" t="s">
        <v>61</v>
      </c>
      <c r="B10" t="s">
        <v>56</v>
      </c>
      <c r="C10" t="s">
        <v>90</v>
      </c>
      <c r="D10">
        <f>D9</f>
        <v>24405</v>
      </c>
      <c r="F10">
        <v>133</v>
      </c>
      <c r="G10">
        <v>9.9</v>
      </c>
      <c r="H10">
        <v>300</v>
      </c>
      <c r="I10">
        <f>H10/H8*I8</f>
        <v>67.588235294117638</v>
      </c>
      <c r="K10">
        <v>1</v>
      </c>
      <c r="L10" t="s">
        <v>14</v>
      </c>
      <c r="M10" t="s">
        <v>13</v>
      </c>
      <c r="N10">
        <v>1</v>
      </c>
      <c r="O10">
        <v>2030</v>
      </c>
      <c r="Q10" s="1">
        <v>44705</v>
      </c>
    </row>
    <row r="11" spans="1:17" x14ac:dyDescent="0.2">
      <c r="A11" t="s">
        <v>61</v>
      </c>
      <c r="B11" t="s">
        <v>57</v>
      </c>
      <c r="C11" t="s">
        <v>91</v>
      </c>
      <c r="D11">
        <f>D9</f>
        <v>24405</v>
      </c>
      <c r="E11">
        <v>59</v>
      </c>
      <c r="G11">
        <v>8.4</v>
      </c>
      <c r="K11">
        <v>0</v>
      </c>
      <c r="L11" t="s">
        <v>51</v>
      </c>
      <c r="M11" t="s">
        <v>12</v>
      </c>
      <c r="N11">
        <v>2</v>
      </c>
      <c r="O11">
        <v>2030</v>
      </c>
      <c r="Q11" s="1">
        <v>44705</v>
      </c>
    </row>
    <row r="12" spans="1:17" x14ac:dyDescent="0.2">
      <c r="A12" t="s">
        <v>62</v>
      </c>
      <c r="B12" t="s">
        <v>64</v>
      </c>
      <c r="C12" t="s">
        <v>92</v>
      </c>
      <c r="D12">
        <v>30750</v>
      </c>
      <c r="F12">
        <v>108</v>
      </c>
      <c r="G12">
        <v>6.9</v>
      </c>
      <c r="H12">
        <v>110</v>
      </c>
      <c r="K12">
        <v>1</v>
      </c>
      <c r="L12" t="s">
        <v>14</v>
      </c>
      <c r="M12" t="s">
        <v>13</v>
      </c>
      <c r="N12">
        <v>1</v>
      </c>
      <c r="O12">
        <v>2021</v>
      </c>
      <c r="P12" t="s">
        <v>66</v>
      </c>
      <c r="Q12" s="1">
        <v>44705</v>
      </c>
    </row>
    <row r="13" spans="1:17" x14ac:dyDescent="0.2">
      <c r="A13" t="s">
        <v>62</v>
      </c>
      <c r="B13" t="s">
        <v>65</v>
      </c>
      <c r="C13" t="s">
        <v>93</v>
      </c>
      <c r="D13">
        <v>23250</v>
      </c>
      <c r="E13">
        <v>30</v>
      </c>
      <c r="G13">
        <v>7.5</v>
      </c>
      <c r="K13">
        <v>0</v>
      </c>
      <c r="L13" t="s">
        <v>0</v>
      </c>
      <c r="M13" t="s">
        <v>12</v>
      </c>
      <c r="N13">
        <v>2</v>
      </c>
      <c r="O13">
        <v>2021</v>
      </c>
      <c r="P13" t="s">
        <v>67</v>
      </c>
      <c r="Q13" s="1">
        <v>44705</v>
      </c>
    </row>
    <row r="14" spans="1:17" x14ac:dyDescent="0.2">
      <c r="A14" t="s">
        <v>63</v>
      </c>
      <c r="B14" t="s">
        <v>64</v>
      </c>
      <c r="C14" t="s">
        <v>92</v>
      </c>
      <c r="D14">
        <f>D13</f>
        <v>23250</v>
      </c>
      <c r="F14">
        <f>F12</f>
        <v>108</v>
      </c>
      <c r="G14">
        <f>G12</f>
        <v>6.9</v>
      </c>
      <c r="H14">
        <v>300</v>
      </c>
      <c r="K14">
        <v>1</v>
      </c>
      <c r="L14" t="s">
        <v>14</v>
      </c>
      <c r="M14" t="s">
        <v>13</v>
      </c>
      <c r="N14">
        <v>1</v>
      </c>
      <c r="O14">
        <v>2030</v>
      </c>
      <c r="Q14" s="1">
        <v>44705</v>
      </c>
    </row>
    <row r="15" spans="1:17" x14ac:dyDescent="0.2">
      <c r="A15" t="s">
        <v>63</v>
      </c>
      <c r="B15" t="s">
        <v>65</v>
      </c>
      <c r="C15" t="s">
        <v>93</v>
      </c>
      <c r="D15">
        <f>D13</f>
        <v>23250</v>
      </c>
      <c r="E15">
        <f>E13</f>
        <v>30</v>
      </c>
      <c r="G15">
        <f>G13</f>
        <v>7.5</v>
      </c>
      <c r="K15">
        <v>0</v>
      </c>
      <c r="L15" t="s">
        <v>0</v>
      </c>
      <c r="M15" t="s">
        <v>12</v>
      </c>
      <c r="N15">
        <v>2</v>
      </c>
      <c r="O15">
        <v>2030</v>
      </c>
      <c r="Q15" s="1">
        <v>44705</v>
      </c>
    </row>
    <row r="16" spans="1:17" x14ac:dyDescent="0.2">
      <c r="A16" t="s">
        <v>80</v>
      </c>
      <c r="B16" t="s">
        <v>82</v>
      </c>
      <c r="C16" t="s">
        <v>94</v>
      </c>
      <c r="D16">
        <v>56395</v>
      </c>
      <c r="F16">
        <v>109</v>
      </c>
      <c r="G16">
        <v>5.5</v>
      </c>
      <c r="H16">
        <v>301</v>
      </c>
      <c r="K16">
        <v>1</v>
      </c>
      <c r="L16" t="s">
        <v>14</v>
      </c>
      <c r="M16" t="s">
        <v>13</v>
      </c>
      <c r="N16">
        <v>1</v>
      </c>
      <c r="O16">
        <v>2022</v>
      </c>
      <c r="P16" t="s">
        <v>83</v>
      </c>
      <c r="Q16" s="1">
        <v>44713</v>
      </c>
    </row>
    <row r="17" spans="1:19" x14ac:dyDescent="0.2">
      <c r="A17" t="s">
        <v>80</v>
      </c>
      <c r="B17" t="s">
        <v>81</v>
      </c>
      <c r="C17" t="s">
        <v>95</v>
      </c>
      <c r="D17">
        <v>46195</v>
      </c>
      <c r="E17">
        <v>28</v>
      </c>
      <c r="G17">
        <v>5.6</v>
      </c>
      <c r="K17">
        <v>0</v>
      </c>
      <c r="L17" t="s">
        <v>0</v>
      </c>
      <c r="M17" t="s">
        <v>12</v>
      </c>
      <c r="N17">
        <v>2</v>
      </c>
      <c r="O17">
        <v>2022</v>
      </c>
      <c r="P17" t="s">
        <v>84</v>
      </c>
      <c r="Q17" s="1">
        <v>44713</v>
      </c>
    </row>
    <row r="18" spans="1:19" x14ac:dyDescent="0.2">
      <c r="A18" t="s">
        <v>86</v>
      </c>
      <c r="B18" t="s">
        <v>82</v>
      </c>
      <c r="C18" t="s">
        <v>94</v>
      </c>
      <c r="D18">
        <f>D17</f>
        <v>46195</v>
      </c>
      <c r="F18">
        <f>F16</f>
        <v>109</v>
      </c>
      <c r="G18">
        <f>G16</f>
        <v>5.5</v>
      </c>
      <c r="H18">
        <v>300</v>
      </c>
      <c r="K18">
        <v>1</v>
      </c>
      <c r="L18" t="s">
        <v>14</v>
      </c>
      <c r="M18" t="s">
        <v>13</v>
      </c>
      <c r="N18">
        <v>1</v>
      </c>
      <c r="O18">
        <v>2030</v>
      </c>
      <c r="Q18" s="1">
        <v>44713</v>
      </c>
    </row>
    <row r="19" spans="1:19" x14ac:dyDescent="0.2">
      <c r="A19" t="s">
        <v>86</v>
      </c>
      <c r="B19" t="s">
        <v>81</v>
      </c>
      <c r="C19" t="s">
        <v>95</v>
      </c>
      <c r="D19">
        <f>D18</f>
        <v>46195</v>
      </c>
      <c r="E19">
        <f>E17</f>
        <v>28</v>
      </c>
      <c r="G19">
        <f>G17</f>
        <v>5.6</v>
      </c>
      <c r="K19">
        <v>0</v>
      </c>
      <c r="L19" t="s">
        <v>0</v>
      </c>
      <c r="M19" t="s">
        <v>12</v>
      </c>
      <c r="N19">
        <v>2</v>
      </c>
      <c r="O19">
        <v>2030</v>
      </c>
      <c r="Q19" s="1">
        <v>44713</v>
      </c>
    </row>
    <row r="20" spans="1:19" x14ac:dyDescent="0.2">
      <c r="K20">
        <v>0</v>
      </c>
    </row>
    <row r="21" spans="1:19" x14ac:dyDescent="0.2">
      <c r="A21" t="s">
        <v>120</v>
      </c>
      <c r="B21" t="s">
        <v>121</v>
      </c>
      <c r="C21" t="s">
        <v>123</v>
      </c>
      <c r="D21">
        <v>29695</v>
      </c>
      <c r="E21">
        <v>54</v>
      </c>
      <c r="F21">
        <v>133</v>
      </c>
      <c r="G21">
        <v>11</v>
      </c>
      <c r="H21">
        <v>25</v>
      </c>
      <c r="K21">
        <v>0</v>
      </c>
      <c r="L21" t="s">
        <v>104</v>
      </c>
      <c r="M21" t="s">
        <v>103</v>
      </c>
      <c r="N21">
        <v>1</v>
      </c>
      <c r="O21">
        <v>2022</v>
      </c>
      <c r="P21" t="s">
        <v>125</v>
      </c>
      <c r="Q21" s="1">
        <v>44750</v>
      </c>
    </row>
    <row r="22" spans="1:19" x14ac:dyDescent="0.2">
      <c r="A22" t="s">
        <v>120</v>
      </c>
      <c r="B22" t="s">
        <v>122</v>
      </c>
      <c r="C22" t="s">
        <v>124</v>
      </c>
      <c r="D22">
        <v>26100</v>
      </c>
      <c r="E22">
        <v>56</v>
      </c>
      <c r="G22">
        <v>10.5</v>
      </c>
      <c r="K22">
        <v>0</v>
      </c>
      <c r="L22" t="s">
        <v>51</v>
      </c>
      <c r="M22" t="s">
        <v>12</v>
      </c>
      <c r="N22">
        <v>2</v>
      </c>
      <c r="O22">
        <v>2022</v>
      </c>
      <c r="P22" t="s">
        <v>126</v>
      </c>
      <c r="Q22" s="1">
        <v>44750</v>
      </c>
    </row>
    <row r="23" spans="1:19" x14ac:dyDescent="0.2">
      <c r="A23" t="s">
        <v>127</v>
      </c>
      <c r="K23">
        <v>0</v>
      </c>
    </row>
    <row r="24" spans="1:19" x14ac:dyDescent="0.2">
      <c r="A24" t="s">
        <v>127</v>
      </c>
      <c r="K24">
        <v>0</v>
      </c>
    </row>
    <row r="25" spans="1:19" x14ac:dyDescent="0.2">
      <c r="A25" t="s">
        <v>187</v>
      </c>
      <c r="B25" t="s">
        <v>215</v>
      </c>
      <c r="C25" t="s">
        <v>216</v>
      </c>
      <c r="D25">
        <v>76945</v>
      </c>
      <c r="E25">
        <v>27</v>
      </c>
      <c r="F25">
        <v>70</v>
      </c>
      <c r="G25">
        <v>6.3</v>
      </c>
      <c r="H25">
        <v>26</v>
      </c>
      <c r="K25">
        <v>0</v>
      </c>
      <c r="L25" t="s">
        <v>104</v>
      </c>
      <c r="M25" t="s">
        <v>103</v>
      </c>
      <c r="N25">
        <v>1</v>
      </c>
      <c r="O25">
        <v>2022</v>
      </c>
      <c r="P25" t="s">
        <v>191</v>
      </c>
      <c r="Q25" s="1">
        <v>44751</v>
      </c>
      <c r="R25" t="s">
        <v>190</v>
      </c>
    </row>
    <row r="26" spans="1:19" x14ac:dyDescent="0.2">
      <c r="A26" t="s">
        <v>187</v>
      </c>
      <c r="B26" t="s">
        <v>188</v>
      </c>
      <c r="C26" t="s">
        <v>189</v>
      </c>
      <c r="D26">
        <v>75445</v>
      </c>
      <c r="E26">
        <v>24</v>
      </c>
      <c r="G26">
        <v>4.7</v>
      </c>
      <c r="K26">
        <v>0</v>
      </c>
      <c r="L26" t="s">
        <v>0</v>
      </c>
      <c r="M26" t="s">
        <v>12</v>
      </c>
      <c r="N26">
        <v>2</v>
      </c>
      <c r="O26">
        <v>2022</v>
      </c>
      <c r="P26" t="s">
        <v>192</v>
      </c>
      <c r="Q26" s="1">
        <v>44751</v>
      </c>
      <c r="R26" t="s">
        <v>190</v>
      </c>
    </row>
    <row r="27" spans="1:19" x14ac:dyDescent="0.2">
      <c r="K27">
        <v>0</v>
      </c>
    </row>
    <row r="28" spans="1:19" x14ac:dyDescent="0.2">
      <c r="K28">
        <v>0</v>
      </c>
    </row>
    <row r="29" spans="1:19" x14ac:dyDescent="0.2">
      <c r="A29" t="s">
        <v>212</v>
      </c>
      <c r="B29" t="s">
        <v>222</v>
      </c>
      <c r="C29" t="s">
        <v>220</v>
      </c>
      <c r="D29">
        <v>62095</v>
      </c>
      <c r="E29">
        <v>30</v>
      </c>
      <c r="F29">
        <v>63</v>
      </c>
      <c r="G29">
        <v>4.7</v>
      </c>
      <c r="H29">
        <v>21</v>
      </c>
      <c r="K29">
        <v>0</v>
      </c>
      <c r="L29" t="s">
        <v>104</v>
      </c>
      <c r="M29" t="s">
        <v>103</v>
      </c>
      <c r="N29">
        <v>1</v>
      </c>
      <c r="O29">
        <v>2022</v>
      </c>
      <c r="P29" t="s">
        <v>218</v>
      </c>
      <c r="Q29" s="1">
        <v>44751</v>
      </c>
      <c r="R29" t="s">
        <v>197</v>
      </c>
      <c r="S29" t="s">
        <v>217</v>
      </c>
    </row>
    <row r="30" spans="1:19" x14ac:dyDescent="0.2">
      <c r="A30" t="s">
        <v>212</v>
      </c>
      <c r="B30" t="s">
        <v>214</v>
      </c>
      <c r="C30" t="s">
        <v>213</v>
      </c>
      <c r="D30">
        <v>56995</v>
      </c>
      <c r="E30">
        <v>26</v>
      </c>
      <c r="G30">
        <v>5.7</v>
      </c>
      <c r="K30">
        <v>0</v>
      </c>
      <c r="L30" t="s">
        <v>51</v>
      </c>
      <c r="M30" t="s">
        <v>12</v>
      </c>
      <c r="N30">
        <v>2</v>
      </c>
      <c r="O30">
        <v>2022</v>
      </c>
      <c r="P30" t="s">
        <v>219</v>
      </c>
      <c r="Q30" s="1">
        <v>44751</v>
      </c>
      <c r="R30" t="s">
        <v>208</v>
      </c>
      <c r="S30" t="s">
        <v>209</v>
      </c>
    </row>
    <row r="31" spans="1:19" x14ac:dyDescent="0.2">
      <c r="K31">
        <v>0</v>
      </c>
    </row>
    <row r="32" spans="1:19" x14ac:dyDescent="0.2">
      <c r="K32">
        <v>0</v>
      </c>
    </row>
    <row r="33" spans="1:19" x14ac:dyDescent="0.2">
      <c r="A33" t="s">
        <v>221</v>
      </c>
      <c r="B33" t="s">
        <v>223</v>
      </c>
      <c r="C33" t="s">
        <v>225</v>
      </c>
      <c r="D33">
        <v>48695</v>
      </c>
      <c r="E33">
        <v>31</v>
      </c>
      <c r="F33">
        <v>74</v>
      </c>
      <c r="G33">
        <v>7.5</v>
      </c>
      <c r="H33">
        <v>40</v>
      </c>
      <c r="K33">
        <v>0</v>
      </c>
      <c r="L33" t="s">
        <v>104</v>
      </c>
      <c r="M33" t="s">
        <v>103</v>
      </c>
      <c r="N33">
        <v>1</v>
      </c>
      <c r="O33">
        <v>2022</v>
      </c>
      <c r="P33" t="s">
        <v>230</v>
      </c>
      <c r="Q33" s="1">
        <v>44751</v>
      </c>
      <c r="R33" t="s">
        <v>228</v>
      </c>
    </row>
    <row r="34" spans="1:19" x14ac:dyDescent="0.2">
      <c r="A34" t="s">
        <v>221</v>
      </c>
      <c r="B34" t="s">
        <v>224</v>
      </c>
      <c r="C34" t="s">
        <v>226</v>
      </c>
      <c r="D34">
        <v>43295</v>
      </c>
      <c r="E34">
        <v>30</v>
      </c>
      <c r="G34">
        <v>5.5</v>
      </c>
      <c r="K34">
        <v>0</v>
      </c>
      <c r="L34" t="s">
        <v>51</v>
      </c>
      <c r="M34" t="s">
        <v>12</v>
      </c>
      <c r="N34">
        <v>2</v>
      </c>
      <c r="O34">
        <v>2022</v>
      </c>
      <c r="P34" t="s">
        <v>229</v>
      </c>
      <c r="Q34" s="1">
        <v>44751</v>
      </c>
      <c r="R34" t="s">
        <v>227</v>
      </c>
      <c r="S34" t="s">
        <v>209</v>
      </c>
    </row>
  </sheetData>
  <hyperlinks>
    <hyperlink ref="P9" r:id="rId1" xr:uid="{18D404B7-6DDA-FA4A-B49E-E1454BC125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5F53-BCA7-0A4B-B981-44F89A8BC608}">
  <dimension ref="A1:C5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4</v>
      </c>
      <c r="C1" t="s">
        <v>5</v>
      </c>
    </row>
    <row r="2" spans="1:3" x14ac:dyDescent="0.2">
      <c r="A2">
        <f>2.636*100</f>
        <v>263.60000000000002</v>
      </c>
      <c r="B2" t="s">
        <v>12</v>
      </c>
      <c r="C2">
        <v>2022</v>
      </c>
    </row>
    <row r="3" spans="1:3" x14ac:dyDescent="0.2">
      <c r="A3">
        <f>0.1304*100</f>
        <v>13.04</v>
      </c>
      <c r="B3" t="s">
        <v>13</v>
      </c>
      <c r="C3">
        <v>2022</v>
      </c>
    </row>
    <row r="4" spans="1:3" x14ac:dyDescent="0.2">
      <c r="A4">
        <f>3.7*100</f>
        <v>370</v>
      </c>
      <c r="B4" t="s">
        <v>12</v>
      </c>
      <c r="C4">
        <v>2013</v>
      </c>
    </row>
    <row r="5" spans="1:3" x14ac:dyDescent="0.2">
      <c r="A5">
        <f>0.11*100</f>
        <v>11</v>
      </c>
      <c r="B5" t="s">
        <v>13</v>
      </c>
      <c r="C5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898-7C26-E848-90CA-EEAB301DAC14}">
  <dimension ref="A1:W37"/>
  <sheetViews>
    <sheetView workbookViewId="0">
      <selection activeCell="L5" sqref="L5"/>
    </sheetView>
  </sheetViews>
  <sheetFormatPr baseColWidth="10" defaultRowHeight="16" x14ac:dyDescent="0.2"/>
  <cols>
    <col min="11" max="12" width="10.83203125" customWidth="1"/>
    <col min="17" max="17" width="100.83203125" customWidth="1"/>
  </cols>
  <sheetData>
    <row r="1" spans="1:23" x14ac:dyDescent="0.2">
      <c r="A1" t="s">
        <v>17</v>
      </c>
      <c r="B1" t="s">
        <v>9</v>
      </c>
      <c r="C1" t="s">
        <v>89</v>
      </c>
      <c r="D1" t="s">
        <v>258</v>
      </c>
      <c r="E1" t="s">
        <v>1</v>
      </c>
      <c r="F1" t="s">
        <v>7</v>
      </c>
      <c r="G1" t="s">
        <v>52</v>
      </c>
      <c r="H1" t="s">
        <v>2</v>
      </c>
      <c r="I1" t="s">
        <v>3</v>
      </c>
      <c r="J1" t="s">
        <v>8</v>
      </c>
      <c r="K1" t="s">
        <v>15</v>
      </c>
      <c r="L1" t="s">
        <v>279</v>
      </c>
      <c r="M1" t="s">
        <v>4</v>
      </c>
      <c r="N1" t="s">
        <v>22</v>
      </c>
      <c r="O1" t="s">
        <v>16</v>
      </c>
      <c r="P1" t="s">
        <v>5</v>
      </c>
      <c r="Q1" t="s">
        <v>6</v>
      </c>
      <c r="R1" t="s">
        <v>45</v>
      </c>
      <c r="U1" t="s">
        <v>257</v>
      </c>
      <c r="V1" t="s">
        <v>245</v>
      </c>
      <c r="W1" s="4">
        <v>0.12</v>
      </c>
    </row>
    <row r="2" spans="1:23" x14ac:dyDescent="0.2">
      <c r="A2" t="s">
        <v>253</v>
      </c>
      <c r="B2" t="s">
        <v>121</v>
      </c>
      <c r="C2" t="s">
        <v>123</v>
      </c>
      <c r="D2" t="s">
        <v>270</v>
      </c>
      <c r="E2">
        <v>32810</v>
      </c>
      <c r="F2">
        <v>50</v>
      </c>
      <c r="G2">
        <v>95</v>
      </c>
      <c r="H2">
        <v>9.6999999999999993</v>
      </c>
      <c r="I2">
        <v>15</v>
      </c>
      <c r="L2">
        <v>0</v>
      </c>
      <c r="M2" t="s">
        <v>104</v>
      </c>
      <c r="N2" t="s">
        <v>103</v>
      </c>
      <c r="O2">
        <v>1</v>
      </c>
      <c r="P2">
        <v>2013</v>
      </c>
      <c r="Q2" t="s">
        <v>254</v>
      </c>
      <c r="R2" s="1">
        <v>44761</v>
      </c>
      <c r="U2" s="1">
        <v>44799</v>
      </c>
      <c r="W2" s="4"/>
    </row>
    <row r="3" spans="1:23" x14ac:dyDescent="0.2">
      <c r="A3" t="s">
        <v>253</v>
      </c>
      <c r="B3" t="s">
        <v>122</v>
      </c>
      <c r="C3" t="s">
        <v>124</v>
      </c>
      <c r="D3" t="s">
        <v>269</v>
      </c>
      <c r="E3">
        <v>23215</v>
      </c>
      <c r="F3">
        <v>50</v>
      </c>
      <c r="H3">
        <v>9.6999999999999993</v>
      </c>
      <c r="L3">
        <v>0</v>
      </c>
      <c r="M3" t="s">
        <v>51</v>
      </c>
      <c r="N3" t="s">
        <v>12</v>
      </c>
      <c r="O3">
        <v>2</v>
      </c>
      <c r="P3">
        <v>2013</v>
      </c>
      <c r="Q3" s="5" t="s">
        <v>255</v>
      </c>
      <c r="R3" s="1">
        <v>44761</v>
      </c>
      <c r="U3" s="1">
        <v>44799</v>
      </c>
      <c r="W3" s="4"/>
    </row>
    <row r="4" spans="1:23" x14ac:dyDescent="0.2">
      <c r="A4" t="s">
        <v>19</v>
      </c>
      <c r="B4" t="s">
        <v>10</v>
      </c>
      <c r="C4" t="s">
        <v>87</v>
      </c>
      <c r="D4" t="s">
        <v>259</v>
      </c>
      <c r="E4">
        <v>28800</v>
      </c>
      <c r="G4">
        <v>115</v>
      </c>
      <c r="H4">
        <v>12.7</v>
      </c>
      <c r="I4">
        <v>75</v>
      </c>
      <c r="J4">
        <v>24</v>
      </c>
      <c r="L4">
        <v>1</v>
      </c>
      <c r="M4" t="s">
        <v>14</v>
      </c>
      <c r="N4" t="s">
        <v>13</v>
      </c>
      <c r="O4">
        <v>1</v>
      </c>
      <c r="P4">
        <v>2013</v>
      </c>
      <c r="Q4" t="s">
        <v>41</v>
      </c>
      <c r="R4" s="1">
        <v>44705</v>
      </c>
      <c r="U4" s="1">
        <v>44798</v>
      </c>
    </row>
    <row r="5" spans="1:23" x14ac:dyDescent="0.2">
      <c r="A5" t="s">
        <v>19</v>
      </c>
      <c r="B5" t="s">
        <v>11</v>
      </c>
      <c r="C5" t="s">
        <v>88</v>
      </c>
      <c r="D5" t="s">
        <v>259</v>
      </c>
      <c r="E5">
        <v>12990</v>
      </c>
      <c r="F5">
        <v>30</v>
      </c>
      <c r="H5">
        <v>10.1</v>
      </c>
      <c r="L5">
        <v>0</v>
      </c>
      <c r="M5" t="s">
        <v>0</v>
      </c>
      <c r="N5" t="s">
        <v>12</v>
      </c>
      <c r="O5">
        <v>2</v>
      </c>
      <c r="P5">
        <v>2013</v>
      </c>
      <c r="Q5" t="s">
        <v>44</v>
      </c>
      <c r="R5" s="1">
        <v>44705</v>
      </c>
      <c r="U5" s="1">
        <v>44798</v>
      </c>
    </row>
    <row r="6" spans="1:23" x14ac:dyDescent="0.2">
      <c r="A6" t="s">
        <v>20</v>
      </c>
      <c r="B6" t="s">
        <v>10</v>
      </c>
      <c r="C6" t="s">
        <v>87</v>
      </c>
      <c r="D6" t="s">
        <v>259</v>
      </c>
      <c r="E6">
        <v>28495</v>
      </c>
      <c r="G6">
        <v>111</v>
      </c>
      <c r="H6">
        <v>8.4</v>
      </c>
      <c r="I6">
        <v>149</v>
      </c>
      <c r="J6">
        <v>40</v>
      </c>
      <c r="L6">
        <v>0</v>
      </c>
      <c r="M6" t="s">
        <v>14</v>
      </c>
      <c r="N6" t="s">
        <v>13</v>
      </c>
      <c r="O6">
        <v>1</v>
      </c>
      <c r="P6">
        <v>2022</v>
      </c>
      <c r="Q6" t="s">
        <v>42</v>
      </c>
      <c r="R6" s="1">
        <v>44705</v>
      </c>
      <c r="U6" s="1">
        <v>44798</v>
      </c>
    </row>
    <row r="7" spans="1:23" x14ac:dyDescent="0.2">
      <c r="A7" t="s">
        <v>20</v>
      </c>
      <c r="B7" t="s">
        <v>11</v>
      </c>
      <c r="C7" t="s">
        <v>88</v>
      </c>
      <c r="D7" t="s">
        <v>259</v>
      </c>
      <c r="E7">
        <v>16675</v>
      </c>
      <c r="F7">
        <v>35</v>
      </c>
      <c r="H7">
        <v>9.6999999999999993</v>
      </c>
      <c r="L7">
        <v>0</v>
      </c>
      <c r="M7" t="s">
        <v>0</v>
      </c>
      <c r="N7" t="s">
        <v>12</v>
      </c>
      <c r="O7">
        <v>2</v>
      </c>
      <c r="P7">
        <v>2022</v>
      </c>
      <c r="Q7" t="s">
        <v>43</v>
      </c>
      <c r="R7" s="1">
        <v>44705</v>
      </c>
      <c r="U7" s="1">
        <v>44798</v>
      </c>
    </row>
    <row r="8" spans="1:23" x14ac:dyDescent="0.2">
      <c r="A8" t="s">
        <v>21</v>
      </c>
      <c r="B8" t="s">
        <v>10</v>
      </c>
      <c r="C8" t="s">
        <v>87</v>
      </c>
      <c r="D8" t="s">
        <v>259</v>
      </c>
      <c r="E8">
        <f>E7</f>
        <v>16675</v>
      </c>
      <c r="G8">
        <f>G6</f>
        <v>111</v>
      </c>
      <c r="H8">
        <f>H6</f>
        <v>8.4</v>
      </c>
      <c r="I8">
        <v>300</v>
      </c>
      <c r="J8">
        <f>J6*I8/I6</f>
        <v>80.536912751677846</v>
      </c>
      <c r="L8">
        <v>0</v>
      </c>
      <c r="M8" t="s">
        <v>14</v>
      </c>
      <c r="N8" t="s">
        <v>13</v>
      </c>
      <c r="O8">
        <v>1</v>
      </c>
      <c r="P8">
        <v>2030</v>
      </c>
      <c r="R8" s="1">
        <v>44705</v>
      </c>
      <c r="U8" s="1">
        <v>44798</v>
      </c>
    </row>
    <row r="9" spans="1:23" x14ac:dyDescent="0.2">
      <c r="A9" t="s">
        <v>21</v>
      </c>
      <c r="B9" t="s">
        <v>11</v>
      </c>
      <c r="C9" t="s">
        <v>88</v>
      </c>
      <c r="D9" t="s">
        <v>259</v>
      </c>
      <c r="E9">
        <f>E7</f>
        <v>16675</v>
      </c>
      <c r="F9">
        <v>35</v>
      </c>
      <c r="H9">
        <v>9.6999999999999993</v>
      </c>
      <c r="L9">
        <v>0</v>
      </c>
      <c r="M9" t="s">
        <v>0</v>
      </c>
      <c r="N9" t="s">
        <v>12</v>
      </c>
      <c r="O9">
        <v>2</v>
      </c>
      <c r="P9">
        <v>2030</v>
      </c>
      <c r="R9" s="1">
        <v>44705</v>
      </c>
      <c r="U9" s="1">
        <v>44798</v>
      </c>
    </row>
    <row r="10" spans="1:23" x14ac:dyDescent="0.2">
      <c r="A10" t="s">
        <v>55</v>
      </c>
      <c r="B10" t="s">
        <v>56</v>
      </c>
      <c r="C10" t="s">
        <v>90</v>
      </c>
      <c r="D10" t="s">
        <v>260</v>
      </c>
      <c r="E10">
        <v>34250</v>
      </c>
      <c r="G10">
        <v>133</v>
      </c>
      <c r="H10">
        <v>9.9</v>
      </c>
      <c r="I10">
        <v>170</v>
      </c>
      <c r="J10">
        <v>38.299999999999997</v>
      </c>
      <c r="L10">
        <v>0</v>
      </c>
      <c r="M10" t="s">
        <v>14</v>
      </c>
      <c r="N10" t="s">
        <v>13</v>
      </c>
      <c r="O10">
        <v>1</v>
      </c>
      <c r="P10">
        <v>2021</v>
      </c>
      <c r="Q10" t="s">
        <v>58</v>
      </c>
      <c r="R10" s="1">
        <v>44705</v>
      </c>
      <c r="U10" s="1">
        <v>44798</v>
      </c>
    </row>
    <row r="11" spans="1:23" x14ac:dyDescent="0.2">
      <c r="A11" t="s">
        <v>55</v>
      </c>
      <c r="B11" t="s">
        <v>57</v>
      </c>
      <c r="C11" t="s">
        <v>91</v>
      </c>
      <c r="D11" t="s">
        <v>260</v>
      </c>
      <c r="E11">
        <v>24405</v>
      </c>
      <c r="F11">
        <v>59</v>
      </c>
      <c r="H11">
        <v>8.4</v>
      </c>
      <c r="L11">
        <v>0</v>
      </c>
      <c r="M11" t="s">
        <v>51</v>
      </c>
      <c r="N11" t="s">
        <v>12</v>
      </c>
      <c r="O11">
        <v>2</v>
      </c>
      <c r="P11">
        <v>2021</v>
      </c>
      <c r="Q11" s="5" t="s">
        <v>60</v>
      </c>
      <c r="R11" s="1">
        <v>44705</v>
      </c>
      <c r="U11" s="1">
        <v>44798</v>
      </c>
    </row>
    <row r="12" spans="1:23" x14ac:dyDescent="0.2">
      <c r="A12" t="s">
        <v>61</v>
      </c>
      <c r="B12" t="s">
        <v>56</v>
      </c>
      <c r="C12" t="s">
        <v>90</v>
      </c>
      <c r="D12" t="s">
        <v>260</v>
      </c>
      <c r="E12">
        <f>E11</f>
        <v>24405</v>
      </c>
      <c r="G12">
        <v>133</v>
      </c>
      <c r="H12">
        <v>9.9</v>
      </c>
      <c r="I12">
        <v>300</v>
      </c>
      <c r="J12">
        <f>I12/I10*J10</f>
        <v>67.588235294117638</v>
      </c>
      <c r="L12">
        <v>0</v>
      </c>
      <c r="M12" t="s">
        <v>14</v>
      </c>
      <c r="N12" t="s">
        <v>13</v>
      </c>
      <c r="O12">
        <v>1</v>
      </c>
      <c r="P12">
        <v>2030</v>
      </c>
      <c r="R12" s="1">
        <v>44705</v>
      </c>
      <c r="U12" s="1">
        <v>44798</v>
      </c>
    </row>
    <row r="13" spans="1:23" x14ac:dyDescent="0.2">
      <c r="A13" t="s">
        <v>61</v>
      </c>
      <c r="B13" t="s">
        <v>57</v>
      </c>
      <c r="C13" t="s">
        <v>91</v>
      </c>
      <c r="D13" t="s">
        <v>260</v>
      </c>
      <c r="E13">
        <f>E11</f>
        <v>24405</v>
      </c>
      <c r="F13">
        <v>59</v>
      </c>
      <c r="H13">
        <v>8.4</v>
      </c>
      <c r="L13">
        <v>0</v>
      </c>
      <c r="M13" t="s">
        <v>51</v>
      </c>
      <c r="N13" t="s">
        <v>12</v>
      </c>
      <c r="O13">
        <v>2</v>
      </c>
      <c r="P13">
        <v>2030</v>
      </c>
      <c r="R13" s="1">
        <v>44705</v>
      </c>
      <c r="U13" s="1">
        <v>44798</v>
      </c>
    </row>
    <row r="14" spans="1:23" x14ac:dyDescent="0.2">
      <c r="A14" t="s">
        <v>62</v>
      </c>
      <c r="B14" t="s">
        <v>64</v>
      </c>
      <c r="C14" t="s">
        <v>92</v>
      </c>
      <c r="D14" t="s">
        <v>260</v>
      </c>
      <c r="E14">
        <v>30750</v>
      </c>
      <c r="G14">
        <v>110</v>
      </c>
      <c r="H14">
        <v>6.9</v>
      </c>
      <c r="I14">
        <v>114</v>
      </c>
      <c r="L14">
        <v>0</v>
      </c>
      <c r="M14" t="s">
        <v>14</v>
      </c>
      <c r="N14" t="s">
        <v>13</v>
      </c>
      <c r="O14">
        <v>1</v>
      </c>
      <c r="P14">
        <v>2022</v>
      </c>
      <c r="Q14" t="s">
        <v>66</v>
      </c>
      <c r="R14" s="1">
        <v>44705</v>
      </c>
      <c r="U14" s="1">
        <v>44798</v>
      </c>
    </row>
    <row r="15" spans="1:23" x14ac:dyDescent="0.2">
      <c r="A15" t="s">
        <v>62</v>
      </c>
      <c r="B15" t="s">
        <v>65</v>
      </c>
      <c r="C15" t="s">
        <v>93</v>
      </c>
      <c r="D15" t="s">
        <v>259</v>
      </c>
      <c r="E15">
        <v>27750</v>
      </c>
      <c r="F15">
        <v>27</v>
      </c>
      <c r="H15">
        <v>7.5</v>
      </c>
      <c r="L15">
        <v>0</v>
      </c>
      <c r="M15" t="s">
        <v>0</v>
      </c>
      <c r="N15" t="s">
        <v>12</v>
      </c>
      <c r="O15">
        <v>2</v>
      </c>
      <c r="P15">
        <v>2022</v>
      </c>
      <c r="Q15" t="s">
        <v>67</v>
      </c>
      <c r="R15" s="1">
        <v>44705</v>
      </c>
      <c r="U15" s="1">
        <v>44798</v>
      </c>
    </row>
    <row r="16" spans="1:23" x14ac:dyDescent="0.2">
      <c r="A16" t="s">
        <v>63</v>
      </c>
      <c r="B16" t="s">
        <v>64</v>
      </c>
      <c r="C16" t="s">
        <v>92</v>
      </c>
      <c r="D16" t="s">
        <v>260</v>
      </c>
      <c r="E16">
        <f>E15</f>
        <v>27750</v>
      </c>
      <c r="G16">
        <f>G14</f>
        <v>110</v>
      </c>
      <c r="H16">
        <f>H14</f>
        <v>6.9</v>
      </c>
      <c r="I16">
        <v>300</v>
      </c>
      <c r="L16">
        <v>0</v>
      </c>
      <c r="M16" t="s">
        <v>14</v>
      </c>
      <c r="N16" t="s">
        <v>13</v>
      </c>
      <c r="O16">
        <v>1</v>
      </c>
      <c r="P16">
        <v>2030</v>
      </c>
      <c r="R16" s="1">
        <v>44705</v>
      </c>
      <c r="U16" s="1">
        <v>44798</v>
      </c>
    </row>
    <row r="17" spans="1:21" x14ac:dyDescent="0.2">
      <c r="A17" t="s">
        <v>63</v>
      </c>
      <c r="B17" t="s">
        <v>65</v>
      </c>
      <c r="C17" t="s">
        <v>93</v>
      </c>
      <c r="D17" t="s">
        <v>259</v>
      </c>
      <c r="E17">
        <f>E15</f>
        <v>27750</v>
      </c>
      <c r="F17">
        <f>F15</f>
        <v>27</v>
      </c>
      <c r="H17">
        <f>H15</f>
        <v>7.5</v>
      </c>
      <c r="L17">
        <v>0</v>
      </c>
      <c r="M17" t="s">
        <v>0</v>
      </c>
      <c r="N17" t="s">
        <v>12</v>
      </c>
      <c r="O17">
        <v>2</v>
      </c>
      <c r="P17">
        <v>2030</v>
      </c>
      <c r="R17" s="1">
        <v>44705</v>
      </c>
      <c r="U17" s="1">
        <v>44798</v>
      </c>
    </row>
    <row r="18" spans="1:21" x14ac:dyDescent="0.2">
      <c r="A18" t="s">
        <v>80</v>
      </c>
      <c r="B18" t="s">
        <v>82</v>
      </c>
      <c r="C18" t="s">
        <v>94</v>
      </c>
      <c r="D18" t="s">
        <v>261</v>
      </c>
      <c r="E18">
        <v>56395</v>
      </c>
      <c r="G18">
        <v>109</v>
      </c>
      <c r="H18">
        <v>5.5</v>
      </c>
      <c r="I18">
        <v>301</v>
      </c>
      <c r="L18">
        <v>0</v>
      </c>
      <c r="M18" t="s">
        <v>14</v>
      </c>
      <c r="N18" t="s">
        <v>13</v>
      </c>
      <c r="O18">
        <v>1</v>
      </c>
      <c r="P18">
        <v>2022</v>
      </c>
      <c r="Q18" t="s">
        <v>83</v>
      </c>
      <c r="R18" s="1">
        <v>44713</v>
      </c>
      <c r="U18" s="1">
        <v>44798</v>
      </c>
    </row>
    <row r="19" spans="1:21" x14ac:dyDescent="0.2">
      <c r="A19" t="s">
        <v>80</v>
      </c>
      <c r="B19" t="s">
        <v>81</v>
      </c>
      <c r="C19" t="s">
        <v>95</v>
      </c>
      <c r="D19" t="s">
        <v>262</v>
      </c>
      <c r="E19">
        <v>46195</v>
      </c>
      <c r="F19">
        <v>28</v>
      </c>
      <c r="H19">
        <v>5.6</v>
      </c>
      <c r="L19">
        <v>0</v>
      </c>
      <c r="M19" t="s">
        <v>0</v>
      </c>
      <c r="N19" t="s">
        <v>12</v>
      </c>
      <c r="O19">
        <v>2</v>
      </c>
      <c r="P19">
        <v>2022</v>
      </c>
      <c r="Q19" t="s">
        <v>84</v>
      </c>
      <c r="R19" s="1">
        <v>44713</v>
      </c>
      <c r="U19" s="1">
        <v>44798</v>
      </c>
    </row>
    <row r="20" spans="1:21" x14ac:dyDescent="0.2">
      <c r="A20" t="s">
        <v>86</v>
      </c>
      <c r="B20" t="s">
        <v>82</v>
      </c>
      <c r="C20" t="s">
        <v>94</v>
      </c>
      <c r="D20" t="s">
        <v>261</v>
      </c>
      <c r="E20">
        <f>E19</f>
        <v>46195</v>
      </c>
      <c r="G20">
        <f>G18</f>
        <v>109</v>
      </c>
      <c r="H20">
        <f>H18</f>
        <v>5.5</v>
      </c>
      <c r="I20">
        <v>300</v>
      </c>
      <c r="L20">
        <v>0</v>
      </c>
      <c r="M20" t="s">
        <v>14</v>
      </c>
      <c r="N20" t="s">
        <v>13</v>
      </c>
      <c r="O20">
        <v>1</v>
      </c>
      <c r="P20">
        <v>2030</v>
      </c>
      <c r="R20" s="1">
        <v>44713</v>
      </c>
      <c r="U20" s="1">
        <v>44798</v>
      </c>
    </row>
    <row r="21" spans="1:21" x14ac:dyDescent="0.2">
      <c r="A21" t="s">
        <v>86</v>
      </c>
      <c r="B21" t="s">
        <v>81</v>
      </c>
      <c r="C21" t="s">
        <v>95</v>
      </c>
      <c r="D21" t="s">
        <v>262</v>
      </c>
      <c r="E21">
        <f>E20</f>
        <v>46195</v>
      </c>
      <c r="F21">
        <f>F19</f>
        <v>28</v>
      </c>
      <c r="H21">
        <f>H19</f>
        <v>5.6</v>
      </c>
      <c r="L21">
        <v>0</v>
      </c>
      <c r="M21" t="s">
        <v>0</v>
      </c>
      <c r="N21" t="s">
        <v>12</v>
      </c>
      <c r="O21">
        <v>2</v>
      </c>
      <c r="P21">
        <v>2030</v>
      </c>
      <c r="R21" s="1">
        <v>44713</v>
      </c>
      <c r="U21" s="1">
        <v>44798</v>
      </c>
    </row>
    <row r="22" spans="1:21" x14ac:dyDescent="0.2">
      <c r="A22" t="s">
        <v>120</v>
      </c>
      <c r="B22" t="s">
        <v>121</v>
      </c>
      <c r="C22" t="s">
        <v>123</v>
      </c>
      <c r="D22" t="s">
        <v>271</v>
      </c>
      <c r="E22">
        <v>29795</v>
      </c>
      <c r="F22">
        <v>54</v>
      </c>
      <c r="G22">
        <v>133</v>
      </c>
      <c r="H22">
        <v>11</v>
      </c>
      <c r="I22">
        <v>25</v>
      </c>
      <c r="L22">
        <v>0</v>
      </c>
      <c r="M22" t="s">
        <v>104</v>
      </c>
      <c r="N22" t="s">
        <v>103</v>
      </c>
      <c r="O22">
        <v>1</v>
      </c>
      <c r="P22">
        <v>2022</v>
      </c>
      <c r="Q22" t="s">
        <v>125</v>
      </c>
      <c r="R22" s="1">
        <v>44750</v>
      </c>
      <c r="U22" s="1">
        <v>44799</v>
      </c>
    </row>
    <row r="23" spans="1:21" x14ac:dyDescent="0.2">
      <c r="A23" t="s">
        <v>120</v>
      </c>
      <c r="B23" t="s">
        <v>122</v>
      </c>
      <c r="C23" t="s">
        <v>124</v>
      </c>
      <c r="D23" t="s">
        <v>271</v>
      </c>
      <c r="E23">
        <v>27310</v>
      </c>
      <c r="F23">
        <v>56</v>
      </c>
      <c r="H23">
        <v>10.5</v>
      </c>
      <c r="L23">
        <v>0</v>
      </c>
      <c r="M23" t="s">
        <v>51</v>
      </c>
      <c r="N23" t="s">
        <v>12</v>
      </c>
      <c r="O23">
        <v>2</v>
      </c>
      <c r="P23">
        <v>2022</v>
      </c>
      <c r="Q23" t="s">
        <v>126</v>
      </c>
      <c r="R23" s="1">
        <v>44750</v>
      </c>
      <c r="U23" s="1">
        <v>44799</v>
      </c>
    </row>
    <row r="24" spans="1:21" x14ac:dyDescent="0.2">
      <c r="A24" t="s">
        <v>127</v>
      </c>
      <c r="B24" t="s">
        <v>121</v>
      </c>
      <c r="C24" t="s">
        <v>123</v>
      </c>
      <c r="D24" t="s">
        <v>271</v>
      </c>
      <c r="E24">
        <f>E25+(E22-E23)*(1-$W$1)</f>
        <v>29496.799999999999</v>
      </c>
      <c r="F24">
        <v>54</v>
      </c>
      <c r="G24">
        <v>133</v>
      </c>
      <c r="H24">
        <v>11</v>
      </c>
      <c r="I24">
        <v>25</v>
      </c>
      <c r="L24">
        <v>0</v>
      </c>
      <c r="M24" t="s">
        <v>104</v>
      </c>
      <c r="N24" t="s">
        <v>103</v>
      </c>
      <c r="O24">
        <v>1</v>
      </c>
      <c r="P24">
        <v>2030</v>
      </c>
      <c r="Q24" t="s">
        <v>125</v>
      </c>
      <c r="R24" s="1">
        <v>44750</v>
      </c>
      <c r="U24" s="1">
        <v>44799</v>
      </c>
    </row>
    <row r="25" spans="1:21" x14ac:dyDescent="0.2">
      <c r="A25" t="s">
        <v>127</v>
      </c>
      <c r="B25" t="s">
        <v>122</v>
      </c>
      <c r="C25" t="s">
        <v>124</v>
      </c>
      <c r="D25" t="s">
        <v>271</v>
      </c>
      <c r="E25">
        <f>E23</f>
        <v>27310</v>
      </c>
      <c r="F25">
        <v>56</v>
      </c>
      <c r="H25">
        <v>10.5</v>
      </c>
      <c r="L25">
        <v>0</v>
      </c>
      <c r="M25" t="s">
        <v>51</v>
      </c>
      <c r="N25" t="s">
        <v>12</v>
      </c>
      <c r="O25">
        <v>2</v>
      </c>
      <c r="P25">
        <v>2030</v>
      </c>
      <c r="Q25" t="s">
        <v>126</v>
      </c>
      <c r="R25" s="1">
        <v>44750</v>
      </c>
      <c r="U25" s="1">
        <v>44799</v>
      </c>
    </row>
    <row r="26" spans="1:21" x14ac:dyDescent="0.2">
      <c r="A26" t="s">
        <v>187</v>
      </c>
      <c r="B26" t="s">
        <v>215</v>
      </c>
      <c r="C26" t="s">
        <v>278</v>
      </c>
      <c r="D26" t="s">
        <v>190</v>
      </c>
      <c r="E26">
        <v>76945</v>
      </c>
      <c r="F26">
        <v>27</v>
      </c>
      <c r="G26">
        <v>70</v>
      </c>
      <c r="H26">
        <v>6.3</v>
      </c>
      <c r="I26">
        <v>26</v>
      </c>
      <c r="L26">
        <v>0</v>
      </c>
      <c r="M26" t="s">
        <v>104</v>
      </c>
      <c r="N26" t="s">
        <v>103</v>
      </c>
      <c r="O26">
        <v>1</v>
      </c>
      <c r="P26">
        <v>2022</v>
      </c>
      <c r="Q26" t="s">
        <v>191</v>
      </c>
      <c r="R26" s="1">
        <v>44751</v>
      </c>
      <c r="S26" t="s">
        <v>190</v>
      </c>
      <c r="U26" s="1">
        <v>44799</v>
      </c>
    </row>
    <row r="27" spans="1:21" x14ac:dyDescent="0.2">
      <c r="A27" t="s">
        <v>187</v>
      </c>
      <c r="B27" t="s">
        <v>188</v>
      </c>
      <c r="C27" t="s">
        <v>189</v>
      </c>
      <c r="D27" t="s">
        <v>190</v>
      </c>
      <c r="E27">
        <v>75445</v>
      </c>
      <c r="F27">
        <v>24</v>
      </c>
      <c r="H27">
        <v>4.7</v>
      </c>
      <c r="L27">
        <v>0</v>
      </c>
      <c r="M27" t="s">
        <v>0</v>
      </c>
      <c r="N27" t="s">
        <v>12</v>
      </c>
      <c r="O27">
        <v>2</v>
      </c>
      <c r="P27">
        <v>2022</v>
      </c>
      <c r="Q27" t="s">
        <v>192</v>
      </c>
      <c r="R27" s="1">
        <v>44751</v>
      </c>
      <c r="S27" t="s">
        <v>190</v>
      </c>
      <c r="U27" s="1">
        <v>44799</v>
      </c>
    </row>
    <row r="28" spans="1:21" x14ac:dyDescent="0.2">
      <c r="A28" t="s">
        <v>242</v>
      </c>
      <c r="B28" t="s">
        <v>215</v>
      </c>
      <c r="C28" t="s">
        <v>278</v>
      </c>
      <c r="D28" t="s">
        <v>190</v>
      </c>
      <c r="E28">
        <f>E29+(E26-E27)*(1-$W$1)</f>
        <v>76765</v>
      </c>
      <c r="F28">
        <v>27</v>
      </c>
      <c r="G28">
        <v>70</v>
      </c>
      <c r="H28">
        <v>6.3</v>
      </c>
      <c r="I28">
        <v>26</v>
      </c>
      <c r="L28">
        <v>0</v>
      </c>
      <c r="M28" t="s">
        <v>104</v>
      </c>
      <c r="N28" t="s">
        <v>103</v>
      </c>
      <c r="O28">
        <v>1</v>
      </c>
      <c r="P28">
        <v>2030</v>
      </c>
      <c r="Q28" t="s">
        <v>191</v>
      </c>
      <c r="R28" s="1">
        <v>44751</v>
      </c>
      <c r="U28" s="1">
        <v>44799</v>
      </c>
    </row>
    <row r="29" spans="1:21" x14ac:dyDescent="0.2">
      <c r="A29" t="s">
        <v>242</v>
      </c>
      <c r="B29" t="s">
        <v>188</v>
      </c>
      <c r="C29" t="s">
        <v>189</v>
      </c>
      <c r="D29" t="s">
        <v>190</v>
      </c>
      <c r="E29">
        <f>E27</f>
        <v>75445</v>
      </c>
      <c r="F29">
        <v>24</v>
      </c>
      <c r="H29">
        <v>4.7</v>
      </c>
      <c r="L29">
        <v>0</v>
      </c>
      <c r="M29" t="s">
        <v>0</v>
      </c>
      <c r="N29" t="s">
        <v>12</v>
      </c>
      <c r="O29">
        <v>2</v>
      </c>
      <c r="P29">
        <v>2030</v>
      </c>
      <c r="Q29" t="s">
        <v>192</v>
      </c>
      <c r="R29" s="1">
        <v>44751</v>
      </c>
      <c r="U29" s="1">
        <v>44799</v>
      </c>
    </row>
    <row r="30" spans="1:21" x14ac:dyDescent="0.2">
      <c r="A30" t="s">
        <v>212</v>
      </c>
      <c r="B30" t="s">
        <v>222</v>
      </c>
      <c r="C30" t="s">
        <v>220</v>
      </c>
      <c r="D30" t="s">
        <v>197</v>
      </c>
      <c r="E30">
        <v>62095</v>
      </c>
      <c r="F30">
        <v>30</v>
      </c>
      <c r="G30">
        <v>63</v>
      </c>
      <c r="H30">
        <v>4.7</v>
      </c>
      <c r="I30">
        <v>21</v>
      </c>
      <c r="L30">
        <v>0</v>
      </c>
      <c r="M30" t="s">
        <v>104</v>
      </c>
      <c r="N30" t="s">
        <v>103</v>
      </c>
      <c r="O30">
        <v>1</v>
      </c>
      <c r="P30">
        <v>2022</v>
      </c>
      <c r="Q30" t="s">
        <v>218</v>
      </c>
      <c r="R30" s="1">
        <v>44751</v>
      </c>
      <c r="S30" t="s">
        <v>197</v>
      </c>
      <c r="T30" t="s">
        <v>217</v>
      </c>
      <c r="U30" s="1">
        <v>44799</v>
      </c>
    </row>
    <row r="31" spans="1:21" x14ac:dyDescent="0.2">
      <c r="A31" t="s">
        <v>212</v>
      </c>
      <c r="B31" t="s">
        <v>214</v>
      </c>
      <c r="C31" t="s">
        <v>213</v>
      </c>
      <c r="D31" t="s">
        <v>208</v>
      </c>
      <c r="E31">
        <v>56995</v>
      </c>
      <c r="F31">
        <v>26</v>
      </c>
      <c r="H31">
        <v>5.7</v>
      </c>
      <c r="L31">
        <v>0</v>
      </c>
      <c r="M31" t="s">
        <v>51</v>
      </c>
      <c r="N31" t="s">
        <v>12</v>
      </c>
      <c r="O31">
        <v>2</v>
      </c>
      <c r="P31">
        <v>2022</v>
      </c>
      <c r="Q31" t="s">
        <v>219</v>
      </c>
      <c r="R31" s="1">
        <v>44751</v>
      </c>
      <c r="S31" t="s">
        <v>208</v>
      </c>
      <c r="T31" t="s">
        <v>209</v>
      </c>
      <c r="U31" s="1">
        <v>44799</v>
      </c>
    </row>
    <row r="32" spans="1:21" x14ac:dyDescent="0.2">
      <c r="A32" t="s">
        <v>243</v>
      </c>
      <c r="B32" t="s">
        <v>222</v>
      </c>
      <c r="C32" t="s">
        <v>220</v>
      </c>
      <c r="D32" t="s">
        <v>197</v>
      </c>
      <c r="E32">
        <f>E33+(E30-E31)*(1-$W$1)</f>
        <v>61483</v>
      </c>
      <c r="F32">
        <v>30</v>
      </c>
      <c r="G32">
        <v>63</v>
      </c>
      <c r="H32">
        <v>4.7</v>
      </c>
      <c r="I32">
        <v>21</v>
      </c>
      <c r="L32">
        <v>0</v>
      </c>
      <c r="M32" t="s">
        <v>104</v>
      </c>
      <c r="N32" t="s">
        <v>103</v>
      </c>
      <c r="O32">
        <v>1</v>
      </c>
      <c r="P32">
        <v>2030</v>
      </c>
      <c r="Q32" t="s">
        <v>218</v>
      </c>
      <c r="R32" s="1">
        <v>44751</v>
      </c>
      <c r="U32" s="1">
        <v>44799</v>
      </c>
    </row>
    <row r="33" spans="1:21" x14ac:dyDescent="0.2">
      <c r="A33" t="s">
        <v>243</v>
      </c>
      <c r="B33" t="s">
        <v>214</v>
      </c>
      <c r="C33" t="s">
        <v>213</v>
      </c>
      <c r="D33" t="s">
        <v>208</v>
      </c>
      <c r="E33">
        <f>E31</f>
        <v>56995</v>
      </c>
      <c r="F33">
        <v>26</v>
      </c>
      <c r="H33">
        <v>5.7</v>
      </c>
      <c r="L33">
        <v>0</v>
      </c>
      <c r="M33" t="s">
        <v>51</v>
      </c>
      <c r="N33" t="s">
        <v>12</v>
      </c>
      <c r="O33">
        <v>2</v>
      </c>
      <c r="P33">
        <v>2030</v>
      </c>
      <c r="Q33" t="s">
        <v>219</v>
      </c>
      <c r="R33" s="1">
        <v>44751</v>
      </c>
      <c r="U33" s="1">
        <v>44799</v>
      </c>
    </row>
    <row r="34" spans="1:21" x14ac:dyDescent="0.2">
      <c r="A34" t="s">
        <v>221</v>
      </c>
      <c r="B34" t="s">
        <v>223</v>
      </c>
      <c r="C34" t="s">
        <v>225</v>
      </c>
      <c r="D34" t="s">
        <v>228</v>
      </c>
      <c r="E34">
        <v>48695</v>
      </c>
      <c r="F34">
        <v>31</v>
      </c>
      <c r="G34">
        <v>74</v>
      </c>
      <c r="H34">
        <v>7.5</v>
      </c>
      <c r="I34">
        <v>40</v>
      </c>
      <c r="L34">
        <v>0</v>
      </c>
      <c r="M34" t="s">
        <v>104</v>
      </c>
      <c r="N34" t="s">
        <v>103</v>
      </c>
      <c r="O34">
        <v>1</v>
      </c>
      <c r="P34">
        <v>2022</v>
      </c>
      <c r="Q34" t="s">
        <v>230</v>
      </c>
      <c r="R34" s="1">
        <v>44751</v>
      </c>
      <c r="S34" t="s">
        <v>228</v>
      </c>
      <c r="U34" s="1">
        <v>44799</v>
      </c>
    </row>
    <row r="35" spans="1:21" x14ac:dyDescent="0.2">
      <c r="A35" t="s">
        <v>221</v>
      </c>
      <c r="B35" t="s">
        <v>224</v>
      </c>
      <c r="C35" t="s">
        <v>226</v>
      </c>
      <c r="D35" t="s">
        <v>227</v>
      </c>
      <c r="E35">
        <v>43295</v>
      </c>
      <c r="F35">
        <v>30</v>
      </c>
      <c r="H35">
        <v>5.5</v>
      </c>
      <c r="L35">
        <v>0</v>
      </c>
      <c r="M35" t="s">
        <v>51</v>
      </c>
      <c r="N35" t="s">
        <v>12</v>
      </c>
      <c r="O35">
        <v>2</v>
      </c>
      <c r="P35">
        <v>2022</v>
      </c>
      <c r="Q35" t="s">
        <v>229</v>
      </c>
      <c r="R35" s="1">
        <v>44751</v>
      </c>
      <c r="S35" t="s">
        <v>227</v>
      </c>
      <c r="T35" t="s">
        <v>209</v>
      </c>
      <c r="U35" s="1">
        <v>44799</v>
      </c>
    </row>
    <row r="36" spans="1:21" x14ac:dyDescent="0.2">
      <c r="A36" t="s">
        <v>244</v>
      </c>
      <c r="B36" t="s">
        <v>223</v>
      </c>
      <c r="C36" t="s">
        <v>225</v>
      </c>
      <c r="D36" t="s">
        <v>228</v>
      </c>
      <c r="E36">
        <f>E37+(E34-E35)*(1-$W$1)</f>
        <v>48047</v>
      </c>
      <c r="F36">
        <v>31</v>
      </c>
      <c r="G36">
        <v>74</v>
      </c>
      <c r="H36">
        <v>7.5</v>
      </c>
      <c r="I36">
        <v>40</v>
      </c>
      <c r="L36">
        <v>0</v>
      </c>
      <c r="M36" t="s">
        <v>104</v>
      </c>
      <c r="N36" t="s">
        <v>103</v>
      </c>
      <c r="O36">
        <v>1</v>
      </c>
      <c r="P36">
        <v>2030</v>
      </c>
      <c r="Q36" t="s">
        <v>230</v>
      </c>
      <c r="R36" s="1">
        <v>44751</v>
      </c>
      <c r="U36" s="1">
        <v>44799</v>
      </c>
    </row>
    <row r="37" spans="1:21" x14ac:dyDescent="0.2">
      <c r="A37" t="s">
        <v>244</v>
      </c>
      <c r="B37" t="s">
        <v>224</v>
      </c>
      <c r="C37" t="s">
        <v>226</v>
      </c>
      <c r="D37" t="s">
        <v>227</v>
      </c>
      <c r="E37">
        <f>E35</f>
        <v>43295</v>
      </c>
      <c r="F37">
        <v>30</v>
      </c>
      <c r="H37">
        <v>5.5</v>
      </c>
      <c r="L37">
        <v>0</v>
      </c>
      <c r="M37" t="s">
        <v>51</v>
      </c>
      <c r="N37" t="s">
        <v>12</v>
      </c>
      <c r="O37">
        <v>2</v>
      </c>
      <c r="P37">
        <v>2030</v>
      </c>
      <c r="Q37" t="s">
        <v>229</v>
      </c>
      <c r="R37" s="1">
        <v>44751</v>
      </c>
      <c r="U37" s="1">
        <v>44799</v>
      </c>
    </row>
  </sheetData>
  <hyperlinks>
    <hyperlink ref="Q11" r:id="rId1" xr:uid="{E372D6F4-BBFB-414B-8D1A-3813C8A7A48B}"/>
    <hyperlink ref="Q3" r:id="rId2" xr:uid="{4BBF0694-A8AC-9946-9A6A-86589D8BCD1A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A28-CACD-2547-8F97-CFDDCA79FFE0}">
  <dimension ref="A1:W57"/>
  <sheetViews>
    <sheetView topLeftCell="F1" workbookViewId="0">
      <selection activeCell="N8" sqref="N8"/>
    </sheetView>
  </sheetViews>
  <sheetFormatPr baseColWidth="10" defaultRowHeight="16" x14ac:dyDescent="0.2"/>
  <cols>
    <col min="4" max="4" width="15.5" bestFit="1" customWidth="1"/>
    <col min="17" max="17" width="61.1640625" customWidth="1"/>
  </cols>
  <sheetData>
    <row r="1" spans="1:23" x14ac:dyDescent="0.2">
      <c r="A1" t="s">
        <v>17</v>
      </c>
      <c r="B1" t="s">
        <v>9</v>
      </c>
      <c r="C1" t="s">
        <v>89</v>
      </c>
      <c r="D1" t="s">
        <v>258</v>
      </c>
      <c r="E1" t="s">
        <v>1</v>
      </c>
      <c r="F1" t="s">
        <v>7</v>
      </c>
      <c r="G1" t="s">
        <v>52</v>
      </c>
      <c r="H1" t="s">
        <v>2</v>
      </c>
      <c r="I1" t="s">
        <v>3</v>
      </c>
      <c r="J1" t="s">
        <v>8</v>
      </c>
      <c r="K1" t="s">
        <v>15</v>
      </c>
      <c r="L1" t="s">
        <v>279</v>
      </c>
      <c r="M1" t="s">
        <v>4</v>
      </c>
      <c r="N1" t="s">
        <v>22</v>
      </c>
      <c r="O1" t="s">
        <v>16</v>
      </c>
      <c r="P1" t="s">
        <v>5</v>
      </c>
      <c r="Q1" t="s">
        <v>6</v>
      </c>
      <c r="R1" t="s">
        <v>68</v>
      </c>
      <c r="S1" t="s">
        <v>265</v>
      </c>
      <c r="U1" t="s">
        <v>257</v>
      </c>
    </row>
    <row r="2" spans="1:23" x14ac:dyDescent="0.2">
      <c r="A2" t="s">
        <v>23</v>
      </c>
      <c r="B2" t="s">
        <v>27</v>
      </c>
      <c r="C2" t="s">
        <v>96</v>
      </c>
      <c r="D2" t="s">
        <v>263</v>
      </c>
      <c r="E2">
        <v>34000</v>
      </c>
      <c r="G2">
        <v>120</v>
      </c>
      <c r="H2">
        <v>9.1999999999999993</v>
      </c>
      <c r="I2">
        <v>258</v>
      </c>
      <c r="J2">
        <v>64</v>
      </c>
      <c r="L2">
        <v>0</v>
      </c>
      <c r="M2" t="s">
        <v>14</v>
      </c>
      <c r="N2" t="s">
        <v>13</v>
      </c>
      <c r="O2">
        <v>1</v>
      </c>
      <c r="P2">
        <v>2022</v>
      </c>
      <c r="Q2" t="s">
        <v>46</v>
      </c>
      <c r="R2" s="1">
        <v>44705</v>
      </c>
      <c r="U2" s="1">
        <v>44798</v>
      </c>
    </row>
    <row r="3" spans="1:23" x14ac:dyDescent="0.2">
      <c r="A3" t="s">
        <v>23</v>
      </c>
      <c r="B3" t="s">
        <v>28</v>
      </c>
      <c r="C3" t="s">
        <v>97</v>
      </c>
      <c r="D3" t="s">
        <v>263</v>
      </c>
      <c r="E3">
        <v>24395</v>
      </c>
      <c r="F3">
        <v>32</v>
      </c>
      <c r="H3">
        <v>6.4</v>
      </c>
      <c r="L3">
        <v>0</v>
      </c>
      <c r="M3" t="s">
        <v>0</v>
      </c>
      <c r="N3" t="s">
        <v>12</v>
      </c>
      <c r="O3">
        <v>2</v>
      </c>
      <c r="P3">
        <v>2022</v>
      </c>
      <c r="Q3" t="s">
        <v>47</v>
      </c>
      <c r="R3" s="1">
        <v>44705</v>
      </c>
      <c r="U3" s="1">
        <v>44798</v>
      </c>
    </row>
    <row r="4" spans="1:23" x14ac:dyDescent="0.2">
      <c r="A4" t="s">
        <v>24</v>
      </c>
      <c r="B4" t="s">
        <v>27</v>
      </c>
      <c r="C4" t="s">
        <v>96</v>
      </c>
      <c r="D4" t="s">
        <v>263</v>
      </c>
      <c r="E4">
        <f>E3</f>
        <v>24395</v>
      </c>
      <c r="G4">
        <f>G2</f>
        <v>120</v>
      </c>
      <c r="H4">
        <v>9.1999999999999993</v>
      </c>
      <c r="I4">
        <v>300</v>
      </c>
      <c r="J4">
        <f>J2*I4/I2</f>
        <v>74.418604651162795</v>
      </c>
      <c r="L4">
        <v>0</v>
      </c>
      <c r="M4" t="s">
        <v>14</v>
      </c>
      <c r="N4" t="s">
        <v>13</v>
      </c>
      <c r="O4">
        <v>1</v>
      </c>
      <c r="P4">
        <v>2030</v>
      </c>
      <c r="R4" s="1">
        <v>44705</v>
      </c>
      <c r="U4" s="1">
        <v>44798</v>
      </c>
    </row>
    <row r="5" spans="1:23" x14ac:dyDescent="0.2">
      <c r="A5" t="s">
        <v>24</v>
      </c>
      <c r="B5" t="s">
        <v>28</v>
      </c>
      <c r="C5" t="s">
        <v>97</v>
      </c>
      <c r="D5" t="s">
        <v>263</v>
      </c>
      <c r="E5">
        <f>E3</f>
        <v>24395</v>
      </c>
      <c r="F5">
        <f>F3</f>
        <v>32</v>
      </c>
      <c r="H5">
        <f>H3</f>
        <v>6.4</v>
      </c>
      <c r="L5">
        <v>0</v>
      </c>
      <c r="M5" t="s">
        <v>0</v>
      </c>
      <c r="N5" t="s">
        <v>12</v>
      </c>
      <c r="O5">
        <v>2</v>
      </c>
      <c r="P5">
        <v>2030</v>
      </c>
      <c r="R5" s="1">
        <v>44705</v>
      </c>
      <c r="U5" s="1">
        <v>44798</v>
      </c>
    </row>
    <row r="6" spans="1:23" x14ac:dyDescent="0.2">
      <c r="A6" t="s">
        <v>48</v>
      </c>
      <c r="B6" t="s">
        <v>49</v>
      </c>
      <c r="C6" t="s">
        <v>98</v>
      </c>
      <c r="D6" t="s">
        <v>264</v>
      </c>
      <c r="E6">
        <v>45945</v>
      </c>
      <c r="G6">
        <v>112</v>
      </c>
      <c r="H6">
        <v>6.7</v>
      </c>
      <c r="I6">
        <v>239</v>
      </c>
      <c r="J6">
        <v>64</v>
      </c>
      <c r="L6">
        <v>0</v>
      </c>
      <c r="M6" t="s">
        <v>14</v>
      </c>
      <c r="N6" t="s">
        <v>13</v>
      </c>
      <c r="O6">
        <v>1</v>
      </c>
      <c r="P6">
        <v>2022</v>
      </c>
      <c r="Q6" t="s">
        <v>54</v>
      </c>
      <c r="R6" s="1">
        <v>44705</v>
      </c>
      <c r="U6" s="1">
        <v>44798</v>
      </c>
    </row>
    <row r="7" spans="1:23" x14ac:dyDescent="0.2">
      <c r="A7" t="s">
        <v>48</v>
      </c>
      <c r="B7" t="s">
        <v>50</v>
      </c>
      <c r="C7" t="s">
        <v>99</v>
      </c>
      <c r="D7" t="s">
        <v>264</v>
      </c>
      <c r="E7">
        <v>33285</v>
      </c>
      <c r="F7">
        <v>49</v>
      </c>
      <c r="H7">
        <v>9</v>
      </c>
      <c r="L7">
        <v>0</v>
      </c>
      <c r="M7" t="s">
        <v>51</v>
      </c>
      <c r="N7" t="s">
        <v>12</v>
      </c>
      <c r="O7">
        <v>2</v>
      </c>
      <c r="P7">
        <v>2022</v>
      </c>
      <c r="Q7" t="s">
        <v>53</v>
      </c>
      <c r="R7" s="1">
        <v>44705</v>
      </c>
      <c r="S7" t="s">
        <v>273</v>
      </c>
      <c r="U7" s="1">
        <v>44798</v>
      </c>
      <c r="V7" t="s">
        <v>245</v>
      </c>
      <c r="W7" s="4">
        <v>0.1</v>
      </c>
    </row>
    <row r="8" spans="1:23" x14ac:dyDescent="0.2">
      <c r="A8" t="s">
        <v>59</v>
      </c>
      <c r="B8" t="s">
        <v>49</v>
      </c>
      <c r="C8" t="s">
        <v>98</v>
      </c>
      <c r="D8" t="s">
        <v>264</v>
      </c>
      <c r="E8">
        <f>E7</f>
        <v>33285</v>
      </c>
      <c r="G8">
        <v>112</v>
      </c>
      <c r="H8">
        <v>6.7</v>
      </c>
      <c r="I8">
        <v>300</v>
      </c>
      <c r="J8">
        <f>I8/I6*J6</f>
        <v>80.3347280334728</v>
      </c>
      <c r="L8">
        <v>0</v>
      </c>
      <c r="M8" t="s">
        <v>14</v>
      </c>
      <c r="N8" t="s">
        <v>13</v>
      </c>
      <c r="O8">
        <v>1</v>
      </c>
      <c r="P8">
        <v>2030</v>
      </c>
      <c r="R8" s="1">
        <v>44705</v>
      </c>
      <c r="U8" s="1">
        <v>44798</v>
      </c>
    </row>
    <row r="9" spans="1:23" x14ac:dyDescent="0.2">
      <c r="A9" t="s">
        <v>59</v>
      </c>
      <c r="B9" t="s">
        <v>50</v>
      </c>
      <c r="C9" t="s">
        <v>99</v>
      </c>
      <c r="D9" t="s">
        <v>264</v>
      </c>
      <c r="E9">
        <f>E7</f>
        <v>33285</v>
      </c>
      <c r="F9">
        <v>49</v>
      </c>
      <c r="H9">
        <v>9</v>
      </c>
      <c r="L9">
        <v>0</v>
      </c>
      <c r="M9" t="s">
        <v>51</v>
      </c>
      <c r="N9" t="s">
        <v>12</v>
      </c>
      <c r="O9">
        <v>2</v>
      </c>
      <c r="P9">
        <v>2030</v>
      </c>
      <c r="R9" s="1">
        <v>44705</v>
      </c>
      <c r="U9" s="1">
        <v>44798</v>
      </c>
    </row>
    <row r="10" spans="1:23" x14ac:dyDescent="0.2">
      <c r="A10" t="s">
        <v>71</v>
      </c>
      <c r="B10" t="s">
        <v>69</v>
      </c>
      <c r="C10" t="s">
        <v>100</v>
      </c>
      <c r="D10" t="s">
        <v>266</v>
      </c>
      <c r="E10">
        <v>55085</v>
      </c>
      <c r="G10">
        <v>79</v>
      </c>
      <c r="H10">
        <v>6.7</v>
      </c>
      <c r="I10">
        <v>208</v>
      </c>
      <c r="J10">
        <v>78</v>
      </c>
      <c r="L10">
        <v>0</v>
      </c>
      <c r="M10" t="s">
        <v>14</v>
      </c>
      <c r="N10" t="s">
        <v>13</v>
      </c>
      <c r="O10">
        <v>1</v>
      </c>
      <c r="P10">
        <v>2021</v>
      </c>
      <c r="Q10" t="s">
        <v>268</v>
      </c>
      <c r="R10" s="1">
        <v>44705</v>
      </c>
      <c r="U10" s="1">
        <v>44798</v>
      </c>
    </row>
    <row r="11" spans="1:23" x14ac:dyDescent="0.2">
      <c r="A11" t="s">
        <v>71</v>
      </c>
      <c r="B11" t="s">
        <v>70</v>
      </c>
      <c r="C11" t="s">
        <v>101</v>
      </c>
      <c r="D11" t="s">
        <v>267</v>
      </c>
      <c r="E11">
        <v>34795</v>
      </c>
      <c r="F11">
        <v>26</v>
      </c>
      <c r="H11">
        <v>6.7</v>
      </c>
      <c r="L11">
        <v>0</v>
      </c>
      <c r="M11" t="s">
        <v>0</v>
      </c>
      <c r="N11" t="s">
        <v>12</v>
      </c>
      <c r="O11">
        <v>2</v>
      </c>
      <c r="P11">
        <v>2021</v>
      </c>
      <c r="Q11" t="s">
        <v>73</v>
      </c>
      <c r="R11" s="1">
        <v>44705</v>
      </c>
      <c r="U11" s="1">
        <v>44798</v>
      </c>
    </row>
    <row r="12" spans="1:23" x14ac:dyDescent="0.2">
      <c r="A12" t="s">
        <v>72</v>
      </c>
      <c r="B12" t="s">
        <v>69</v>
      </c>
      <c r="C12" t="s">
        <v>100</v>
      </c>
      <c r="D12" t="s">
        <v>266</v>
      </c>
      <c r="E12">
        <f>E11</f>
        <v>34795</v>
      </c>
      <c r="G12">
        <f>G10</f>
        <v>79</v>
      </c>
      <c r="H12">
        <v>6.7</v>
      </c>
      <c r="I12">
        <v>300</v>
      </c>
      <c r="J12">
        <f>I12/I10*J10</f>
        <v>112.5</v>
      </c>
      <c r="L12">
        <v>0</v>
      </c>
      <c r="M12" t="s">
        <v>14</v>
      </c>
      <c r="N12" t="s">
        <v>13</v>
      </c>
      <c r="O12">
        <v>1</v>
      </c>
      <c r="P12">
        <v>2030</v>
      </c>
      <c r="R12" s="1">
        <v>44705</v>
      </c>
      <c r="U12" s="1">
        <v>44798</v>
      </c>
    </row>
    <row r="13" spans="1:23" x14ac:dyDescent="0.2">
      <c r="A13" t="s">
        <v>72</v>
      </c>
      <c r="B13" t="s">
        <v>70</v>
      </c>
      <c r="C13" t="s">
        <v>101</v>
      </c>
      <c r="D13" t="s">
        <v>267</v>
      </c>
      <c r="E13">
        <f>E12</f>
        <v>34795</v>
      </c>
      <c r="F13">
        <f>F11</f>
        <v>26</v>
      </c>
      <c r="H13">
        <v>6.7</v>
      </c>
      <c r="L13">
        <v>0</v>
      </c>
      <c r="M13" t="s">
        <v>0</v>
      </c>
      <c r="N13" t="s">
        <v>12</v>
      </c>
      <c r="O13">
        <v>2</v>
      </c>
      <c r="P13">
        <v>2030</v>
      </c>
      <c r="R13" s="1">
        <v>44705</v>
      </c>
      <c r="U13" s="1">
        <v>44798</v>
      </c>
    </row>
    <row r="14" spans="1:23" x14ac:dyDescent="0.2">
      <c r="A14" t="s">
        <v>102</v>
      </c>
      <c r="B14" t="s">
        <v>105</v>
      </c>
      <c r="C14" t="s">
        <v>107</v>
      </c>
      <c r="D14" t="s">
        <v>260</v>
      </c>
      <c r="E14">
        <v>36950</v>
      </c>
      <c r="F14">
        <v>40</v>
      </c>
      <c r="G14">
        <v>105</v>
      </c>
      <c r="H14">
        <v>8.6999999999999993</v>
      </c>
      <c r="I14">
        <v>37</v>
      </c>
      <c r="L14">
        <v>0</v>
      </c>
      <c r="M14" t="s">
        <v>104</v>
      </c>
      <c r="N14" t="s">
        <v>103</v>
      </c>
      <c r="O14">
        <v>1</v>
      </c>
      <c r="P14">
        <v>2022</v>
      </c>
      <c r="Q14" t="s">
        <v>110</v>
      </c>
      <c r="R14" s="1">
        <v>44750</v>
      </c>
      <c r="U14" s="1">
        <v>44799</v>
      </c>
    </row>
    <row r="15" spans="1:23" x14ac:dyDescent="0.2">
      <c r="A15" t="s">
        <v>102</v>
      </c>
      <c r="B15" t="s">
        <v>106</v>
      </c>
      <c r="C15" t="s">
        <v>108</v>
      </c>
      <c r="D15" t="s">
        <v>260</v>
      </c>
      <c r="E15">
        <v>29885</v>
      </c>
      <c r="F15">
        <v>30</v>
      </c>
      <c r="H15">
        <v>7.7</v>
      </c>
      <c r="L15">
        <v>0</v>
      </c>
      <c r="M15" t="s">
        <v>0</v>
      </c>
      <c r="N15" t="s">
        <v>12</v>
      </c>
      <c r="O15">
        <v>2</v>
      </c>
      <c r="P15">
        <v>2022</v>
      </c>
      <c r="Q15" t="s">
        <v>109</v>
      </c>
      <c r="R15" s="1">
        <v>44750</v>
      </c>
      <c r="U15" s="1">
        <v>44799</v>
      </c>
    </row>
    <row r="16" spans="1:23" x14ac:dyDescent="0.2">
      <c r="A16" t="s">
        <v>111</v>
      </c>
      <c r="B16" t="str">
        <f>B14</f>
        <v>escapePHEV</v>
      </c>
      <c r="C16" t="str">
        <f t="shared" ref="C16:R16" si="0">C14</f>
        <v>Escape PHEV</v>
      </c>
      <c r="D16" t="s">
        <v>260</v>
      </c>
      <c r="E16">
        <f>E15+(E14-E15)*(1-$W$7)</f>
        <v>36243.5</v>
      </c>
      <c r="F16">
        <f t="shared" si="0"/>
        <v>40</v>
      </c>
      <c r="G16">
        <f t="shared" si="0"/>
        <v>105</v>
      </c>
      <c r="H16">
        <f t="shared" si="0"/>
        <v>8.6999999999999993</v>
      </c>
      <c r="I16">
        <f t="shared" si="0"/>
        <v>37</v>
      </c>
      <c r="L16">
        <v>0</v>
      </c>
      <c r="M16" t="str">
        <f t="shared" si="0"/>
        <v>phev</v>
      </c>
      <c r="N16" t="str">
        <f t="shared" si="0"/>
        <v>both</v>
      </c>
      <c r="O16">
        <f t="shared" si="0"/>
        <v>1</v>
      </c>
      <c r="P16">
        <f>P14+8</f>
        <v>2030</v>
      </c>
      <c r="Q16" t="str">
        <f t="shared" si="0"/>
        <v>https://www.edmunds.com/ford/escape-plug-in-hybrid/; https://www.carindigo.com/ford/escape-plug-in-hybrid-suv/0to60</v>
      </c>
      <c r="R16">
        <f t="shared" si="0"/>
        <v>44750</v>
      </c>
      <c r="U16" s="1">
        <v>44799</v>
      </c>
    </row>
    <row r="17" spans="1:21" x14ac:dyDescent="0.2">
      <c r="A17" t="s">
        <v>111</v>
      </c>
      <c r="B17" t="str">
        <f>B15</f>
        <v>escape</v>
      </c>
      <c r="C17" t="str">
        <f t="shared" ref="C17:R17" si="1">C15</f>
        <v>Escape</v>
      </c>
      <c r="D17" t="s">
        <v>260</v>
      </c>
      <c r="E17">
        <f t="shared" si="1"/>
        <v>29885</v>
      </c>
      <c r="F17">
        <f t="shared" si="1"/>
        <v>30</v>
      </c>
      <c r="H17">
        <f t="shared" si="1"/>
        <v>7.7</v>
      </c>
      <c r="L17">
        <v>0</v>
      </c>
      <c r="M17" t="str">
        <f t="shared" si="1"/>
        <v>cv</v>
      </c>
      <c r="N17" t="str">
        <f t="shared" si="1"/>
        <v>gas</v>
      </c>
      <c r="O17">
        <f t="shared" si="1"/>
        <v>2</v>
      </c>
      <c r="P17">
        <f>P15+8</f>
        <v>2030</v>
      </c>
      <c r="Q17" t="str">
        <f t="shared" si="1"/>
        <v>https://www.edmunds.com/ford/escape/; https://www.carindigo.com/ford/escape/0to60</v>
      </c>
      <c r="R17">
        <f t="shared" si="1"/>
        <v>44750</v>
      </c>
      <c r="U17" s="1">
        <v>44799</v>
      </c>
    </row>
    <row r="18" spans="1:21" x14ac:dyDescent="0.2">
      <c r="A18" t="s">
        <v>112</v>
      </c>
      <c r="B18" t="s">
        <v>113</v>
      </c>
      <c r="C18" t="s">
        <v>115</v>
      </c>
      <c r="D18" t="s">
        <v>260</v>
      </c>
      <c r="E18">
        <v>41515</v>
      </c>
      <c r="F18">
        <v>38</v>
      </c>
      <c r="G18">
        <v>94</v>
      </c>
      <c r="H18">
        <v>5.7</v>
      </c>
      <c r="I18">
        <v>42</v>
      </c>
      <c r="L18">
        <v>0</v>
      </c>
      <c r="M18" t="s">
        <v>104</v>
      </c>
      <c r="N18" t="s">
        <v>103</v>
      </c>
      <c r="O18">
        <v>1</v>
      </c>
      <c r="P18">
        <v>2022</v>
      </c>
      <c r="Q18" s="2" t="s">
        <v>117</v>
      </c>
      <c r="R18" s="1">
        <v>44750</v>
      </c>
      <c r="U18" s="1">
        <v>44799</v>
      </c>
    </row>
    <row r="19" spans="1:21" x14ac:dyDescent="0.2">
      <c r="A19" t="s">
        <v>112</v>
      </c>
      <c r="B19" t="s">
        <v>114</v>
      </c>
      <c r="C19" t="s">
        <v>116</v>
      </c>
      <c r="D19" t="s">
        <v>271</v>
      </c>
      <c r="E19">
        <v>28190</v>
      </c>
      <c r="F19">
        <v>30</v>
      </c>
      <c r="H19">
        <v>9.1</v>
      </c>
      <c r="L19">
        <v>0</v>
      </c>
      <c r="M19" t="s">
        <v>0</v>
      </c>
      <c r="N19" t="s">
        <v>12</v>
      </c>
      <c r="O19">
        <v>2</v>
      </c>
      <c r="P19">
        <v>2022</v>
      </c>
      <c r="Q19" t="s">
        <v>118</v>
      </c>
      <c r="R19" s="1">
        <v>44750</v>
      </c>
      <c r="U19" s="1">
        <v>44799</v>
      </c>
    </row>
    <row r="20" spans="1:21" x14ac:dyDescent="0.2">
      <c r="A20" t="s">
        <v>119</v>
      </c>
      <c r="B20" t="str">
        <f>B18</f>
        <v>rav4Prime</v>
      </c>
      <c r="C20" t="str">
        <f t="shared" ref="C20" si="2">C18</f>
        <v>RAV4 Prime</v>
      </c>
      <c r="D20" t="s">
        <v>260</v>
      </c>
      <c r="E20">
        <f>E19+(E18-E19)*(1-$W$7)</f>
        <v>40182.5</v>
      </c>
      <c r="F20">
        <f t="shared" ref="F20:I20" si="3">F18</f>
        <v>38</v>
      </c>
      <c r="G20">
        <f t="shared" si="3"/>
        <v>94</v>
      </c>
      <c r="H20">
        <f t="shared" si="3"/>
        <v>5.7</v>
      </c>
      <c r="I20">
        <f t="shared" si="3"/>
        <v>42</v>
      </c>
      <c r="L20">
        <v>0</v>
      </c>
      <c r="M20" t="str">
        <f t="shared" ref="M20:O20" si="4">M18</f>
        <v>phev</v>
      </c>
      <c r="N20" t="str">
        <f t="shared" si="4"/>
        <v>both</v>
      </c>
      <c r="O20">
        <f t="shared" si="4"/>
        <v>1</v>
      </c>
      <c r="P20">
        <f>P18+8</f>
        <v>2030</v>
      </c>
      <c r="Q20" t="str">
        <f t="shared" ref="Q20:R20" si="5">Q18</f>
        <v>https://www.edmunds.com/toyota/rav4-prime/ ;https://www.carindigo.com/toyota/rav4-prime-suv/0to60</v>
      </c>
      <c r="R20">
        <f t="shared" si="5"/>
        <v>44750</v>
      </c>
      <c r="U20" s="1">
        <v>44799</v>
      </c>
    </row>
    <row r="21" spans="1:21" x14ac:dyDescent="0.2">
      <c r="A21" t="s">
        <v>119</v>
      </c>
      <c r="B21" t="str">
        <f>B19</f>
        <v>rav4</v>
      </c>
      <c r="C21" t="str">
        <f t="shared" ref="C21:F21" si="6">C19</f>
        <v>RAV4</v>
      </c>
      <c r="D21" t="s">
        <v>271</v>
      </c>
      <c r="E21">
        <f t="shared" si="6"/>
        <v>28190</v>
      </c>
      <c r="F21">
        <f t="shared" si="6"/>
        <v>30</v>
      </c>
      <c r="H21">
        <f t="shared" ref="H21" si="7">H19</f>
        <v>9.1</v>
      </c>
      <c r="L21">
        <v>0</v>
      </c>
      <c r="M21" t="str">
        <f t="shared" ref="M21:O21" si="8">M19</f>
        <v>cv</v>
      </c>
      <c r="N21" t="str">
        <f t="shared" si="8"/>
        <v>gas</v>
      </c>
      <c r="O21">
        <f t="shared" si="8"/>
        <v>2</v>
      </c>
      <c r="P21">
        <f>P19+8</f>
        <v>2030</v>
      </c>
      <c r="Q21" t="str">
        <f t="shared" ref="Q21:R21" si="9">Q19</f>
        <v>https://www.edmunds.com/toyota/rav4/; https://www.carindigo.com/toyota/rav4/0to60</v>
      </c>
      <c r="R21">
        <f t="shared" si="9"/>
        <v>44750</v>
      </c>
      <c r="U21" s="1">
        <v>44799</v>
      </c>
    </row>
    <row r="22" spans="1:21" x14ac:dyDescent="0.2">
      <c r="A22" t="s">
        <v>128</v>
      </c>
      <c r="B22" t="s">
        <v>132</v>
      </c>
      <c r="C22" t="s">
        <v>133</v>
      </c>
      <c r="D22" t="s">
        <v>136</v>
      </c>
      <c r="E22">
        <v>56190</v>
      </c>
      <c r="F22">
        <v>20</v>
      </c>
      <c r="G22">
        <v>49</v>
      </c>
      <c r="H22">
        <v>7.5</v>
      </c>
      <c r="I22">
        <v>22</v>
      </c>
      <c r="L22">
        <v>0</v>
      </c>
      <c r="M22" t="s">
        <v>104</v>
      </c>
      <c r="N22" t="s">
        <v>103</v>
      </c>
      <c r="O22">
        <v>1</v>
      </c>
      <c r="P22">
        <v>2022</v>
      </c>
      <c r="Q22" t="s">
        <v>137</v>
      </c>
      <c r="R22" s="1">
        <v>44750</v>
      </c>
      <c r="S22" t="s">
        <v>136</v>
      </c>
      <c r="U22" s="1">
        <v>44799</v>
      </c>
    </row>
    <row r="23" spans="1:21" x14ac:dyDescent="0.2">
      <c r="A23" t="s">
        <v>128</v>
      </c>
      <c r="B23" t="s">
        <v>134</v>
      </c>
      <c r="C23" t="s">
        <v>135</v>
      </c>
      <c r="D23" t="s">
        <v>136</v>
      </c>
      <c r="E23">
        <v>43745</v>
      </c>
      <c r="F23">
        <v>19</v>
      </c>
      <c r="H23">
        <v>6</v>
      </c>
      <c r="L23">
        <v>0</v>
      </c>
      <c r="M23" t="s">
        <v>0</v>
      </c>
      <c r="N23" t="s">
        <v>12</v>
      </c>
      <c r="O23">
        <v>2</v>
      </c>
      <c r="P23">
        <v>2022</v>
      </c>
      <c r="Q23" t="s">
        <v>138</v>
      </c>
      <c r="R23" s="1">
        <v>44750</v>
      </c>
      <c r="S23" t="s">
        <v>136</v>
      </c>
      <c r="T23" t="s">
        <v>272</v>
      </c>
      <c r="U23" s="1">
        <v>44799</v>
      </c>
    </row>
    <row r="24" spans="1:21" x14ac:dyDescent="0.2">
      <c r="A24" t="s">
        <v>129</v>
      </c>
      <c r="B24" t="str">
        <f>B22</f>
        <v>wrangler4xe</v>
      </c>
      <c r="C24" t="str">
        <f t="shared" ref="C24" si="10">C22</f>
        <v>Wrangler 4xe</v>
      </c>
      <c r="D24" t="s">
        <v>136</v>
      </c>
      <c r="E24">
        <f>E23+(E22-E23)*(1-$W$7)</f>
        <v>54945.5</v>
      </c>
      <c r="F24">
        <f t="shared" ref="F24:I24" si="11">F22</f>
        <v>20</v>
      </c>
      <c r="G24">
        <f t="shared" si="11"/>
        <v>49</v>
      </c>
      <c r="H24">
        <f t="shared" si="11"/>
        <v>7.5</v>
      </c>
      <c r="I24">
        <f t="shared" si="11"/>
        <v>22</v>
      </c>
      <c r="L24">
        <v>0</v>
      </c>
      <c r="M24" t="str">
        <f t="shared" ref="M24:O24" si="12">M22</f>
        <v>phev</v>
      </c>
      <c r="N24" t="str">
        <f t="shared" si="12"/>
        <v>both</v>
      </c>
      <c r="O24">
        <f t="shared" si="12"/>
        <v>1</v>
      </c>
      <c r="P24">
        <f>P22+8</f>
        <v>2030</v>
      </c>
      <c r="Q24" t="str">
        <f t="shared" ref="Q24:R24" si="13">Q22</f>
        <v>https://www.edmunds.com/jeep/wrangler-4xe/; https://www.carindigo.com/jeep/wrangler-4xe-suv/0to60</v>
      </c>
      <c r="R24">
        <f t="shared" si="13"/>
        <v>44750</v>
      </c>
      <c r="U24" s="1">
        <v>44799</v>
      </c>
    </row>
    <row r="25" spans="1:21" x14ac:dyDescent="0.2">
      <c r="A25" t="s">
        <v>129</v>
      </c>
      <c r="B25" t="str">
        <f>B23</f>
        <v>wrangler</v>
      </c>
      <c r="C25" t="str">
        <f t="shared" ref="C25:F25" si="14">C23</f>
        <v>Wrangler</v>
      </c>
      <c r="D25" t="s">
        <v>136</v>
      </c>
      <c r="E25">
        <f t="shared" si="14"/>
        <v>43745</v>
      </c>
      <c r="F25">
        <f t="shared" si="14"/>
        <v>19</v>
      </c>
      <c r="H25">
        <f t="shared" ref="H25" si="15">H23</f>
        <v>6</v>
      </c>
      <c r="L25">
        <v>0</v>
      </c>
      <c r="M25" t="str">
        <f t="shared" ref="M25:O25" si="16">M23</f>
        <v>cv</v>
      </c>
      <c r="N25" t="str">
        <f t="shared" si="16"/>
        <v>gas</v>
      </c>
      <c r="O25">
        <f t="shared" si="16"/>
        <v>2</v>
      </c>
      <c r="P25">
        <f>P23+8</f>
        <v>2030</v>
      </c>
      <c r="Q25" t="str">
        <f t="shared" ref="Q25:R25" si="17">Q23</f>
        <v>https://www.edmunds.com/jeep/wrangler/; https://www.carindigo.com/jeep/wrangler/0to60</v>
      </c>
      <c r="R25">
        <f t="shared" si="17"/>
        <v>44750</v>
      </c>
      <c r="U25" s="1">
        <v>44799</v>
      </c>
    </row>
    <row r="26" spans="1:21" x14ac:dyDescent="0.2">
      <c r="A26" t="s">
        <v>140</v>
      </c>
      <c r="B26" t="s">
        <v>141</v>
      </c>
      <c r="C26" t="s">
        <v>144</v>
      </c>
      <c r="D26" t="s">
        <v>263</v>
      </c>
      <c r="E26">
        <v>37940</v>
      </c>
      <c r="F26">
        <v>26</v>
      </c>
      <c r="G26">
        <v>74</v>
      </c>
      <c r="H26">
        <v>12.5</v>
      </c>
      <c r="I26">
        <v>24</v>
      </c>
      <c r="L26">
        <v>0</v>
      </c>
      <c r="M26" t="s">
        <v>104</v>
      </c>
      <c r="N26" t="s">
        <v>103</v>
      </c>
      <c r="O26">
        <v>1</v>
      </c>
      <c r="P26">
        <v>2022</v>
      </c>
      <c r="Q26" t="s">
        <v>145</v>
      </c>
      <c r="R26" s="1">
        <v>44751</v>
      </c>
      <c r="U26" s="1">
        <v>44799</v>
      </c>
    </row>
    <row r="27" spans="1:21" x14ac:dyDescent="0.2">
      <c r="A27" t="s">
        <v>140</v>
      </c>
      <c r="B27" t="s">
        <v>142</v>
      </c>
      <c r="C27" t="s">
        <v>143</v>
      </c>
      <c r="D27" t="s">
        <v>263</v>
      </c>
      <c r="E27">
        <v>34190</v>
      </c>
      <c r="F27">
        <v>27</v>
      </c>
      <c r="H27">
        <v>9.3000000000000007</v>
      </c>
      <c r="L27">
        <v>0</v>
      </c>
      <c r="M27" t="s">
        <v>0</v>
      </c>
      <c r="N27" t="s">
        <v>12</v>
      </c>
      <c r="O27">
        <v>2</v>
      </c>
      <c r="P27">
        <v>2022</v>
      </c>
      <c r="Q27" t="s">
        <v>146</v>
      </c>
      <c r="R27" s="1">
        <v>44751</v>
      </c>
      <c r="U27" s="1">
        <v>44799</v>
      </c>
    </row>
    <row r="28" spans="1:21" x14ac:dyDescent="0.2">
      <c r="A28" t="s">
        <v>147</v>
      </c>
      <c r="B28" t="str">
        <f>B26</f>
        <v>outlanderPHEV</v>
      </c>
      <c r="C28" t="str">
        <f t="shared" ref="C28" si="18">C26</f>
        <v>Outlander PHEV</v>
      </c>
      <c r="D28" t="s">
        <v>263</v>
      </c>
      <c r="E28">
        <f>E27+(E26-E27)*(1-$W$7)</f>
        <v>37565</v>
      </c>
      <c r="F28">
        <f t="shared" ref="F28:I28" si="19">F26</f>
        <v>26</v>
      </c>
      <c r="G28">
        <f t="shared" si="19"/>
        <v>74</v>
      </c>
      <c r="H28">
        <f t="shared" si="19"/>
        <v>12.5</v>
      </c>
      <c r="I28">
        <f t="shared" si="19"/>
        <v>24</v>
      </c>
      <c r="L28">
        <v>0</v>
      </c>
      <c r="M28" t="str">
        <f t="shared" ref="M28:O28" si="20">M26</f>
        <v>phev</v>
      </c>
      <c r="N28" t="str">
        <f t="shared" si="20"/>
        <v>both</v>
      </c>
      <c r="O28">
        <f t="shared" si="20"/>
        <v>1</v>
      </c>
      <c r="P28">
        <f>P26+8</f>
        <v>2030</v>
      </c>
      <c r="Q28" t="str">
        <f t="shared" ref="Q28:R28" si="21">Q26</f>
        <v>https://www.edmunds.com/mitsubishi/outlander-phev/2022/; https://www.carindigo.com/mitsubishi/outlander-plug-in-hybrid-suv/0to60</v>
      </c>
      <c r="R28">
        <f t="shared" si="21"/>
        <v>44751</v>
      </c>
      <c r="U28" s="1">
        <v>44799</v>
      </c>
    </row>
    <row r="29" spans="1:21" x14ac:dyDescent="0.2">
      <c r="A29" t="s">
        <v>147</v>
      </c>
      <c r="B29" t="str">
        <f>B27</f>
        <v>outlander</v>
      </c>
      <c r="C29" t="str">
        <f t="shared" ref="C29:F29" si="22">C27</f>
        <v>Outlander</v>
      </c>
      <c r="D29" t="s">
        <v>263</v>
      </c>
      <c r="E29">
        <f t="shared" si="22"/>
        <v>34190</v>
      </c>
      <c r="F29">
        <f t="shared" si="22"/>
        <v>27</v>
      </c>
      <c r="H29">
        <f t="shared" ref="H29" si="23">H27</f>
        <v>9.3000000000000007</v>
      </c>
      <c r="L29">
        <v>0</v>
      </c>
      <c r="M29" t="str">
        <f t="shared" ref="M29:O29" si="24">M27</f>
        <v>cv</v>
      </c>
      <c r="N29" t="str">
        <f t="shared" si="24"/>
        <v>gas</v>
      </c>
      <c r="O29">
        <f t="shared" si="24"/>
        <v>2</v>
      </c>
      <c r="P29">
        <f>P27+8</f>
        <v>2030</v>
      </c>
      <c r="Q29" t="str">
        <f t="shared" ref="Q29:R29" si="25">Q27</f>
        <v>https://www.edmunds.com/mitsubishi/outlander/; https://www.carindigo.com/mitsubishi/outlander/0to60</v>
      </c>
      <c r="R29">
        <f t="shared" si="25"/>
        <v>44751</v>
      </c>
      <c r="U29" s="1">
        <v>44799</v>
      </c>
    </row>
    <row r="30" spans="1:21" x14ac:dyDescent="0.2">
      <c r="A30" t="s">
        <v>150</v>
      </c>
      <c r="B30" t="s">
        <v>152</v>
      </c>
      <c r="C30" t="s">
        <v>154</v>
      </c>
      <c r="D30" t="s">
        <v>263</v>
      </c>
      <c r="E30">
        <v>36695</v>
      </c>
      <c r="F30">
        <v>35</v>
      </c>
      <c r="G30">
        <v>80</v>
      </c>
      <c r="H30">
        <v>7.1</v>
      </c>
      <c r="I30">
        <v>33</v>
      </c>
      <c r="L30">
        <v>0</v>
      </c>
      <c r="M30" t="s">
        <v>104</v>
      </c>
      <c r="N30" t="s">
        <v>103</v>
      </c>
      <c r="O30">
        <v>1</v>
      </c>
      <c r="P30">
        <v>2022</v>
      </c>
      <c r="Q30" t="s">
        <v>161</v>
      </c>
      <c r="R30" s="1">
        <v>44751</v>
      </c>
      <c r="U30" s="1">
        <v>44799</v>
      </c>
    </row>
    <row r="31" spans="1:21" x14ac:dyDescent="0.2">
      <c r="A31" t="s">
        <v>150</v>
      </c>
      <c r="B31" t="s">
        <v>151</v>
      </c>
      <c r="C31" t="s">
        <v>153</v>
      </c>
      <c r="D31" t="s">
        <v>263</v>
      </c>
      <c r="E31">
        <v>28395</v>
      </c>
      <c r="F31">
        <v>29</v>
      </c>
      <c r="H31">
        <v>8.8000000000000007</v>
      </c>
      <c r="L31">
        <v>0</v>
      </c>
      <c r="M31" t="s">
        <v>0</v>
      </c>
      <c r="N31" t="s">
        <v>12</v>
      </c>
      <c r="O31">
        <v>2</v>
      </c>
      <c r="P31">
        <v>2022</v>
      </c>
      <c r="Q31" t="s">
        <v>159</v>
      </c>
      <c r="R31" s="1">
        <v>44751</v>
      </c>
      <c r="U31" s="1">
        <v>44799</v>
      </c>
    </row>
    <row r="32" spans="1:21" x14ac:dyDescent="0.2">
      <c r="A32" t="s">
        <v>155</v>
      </c>
      <c r="B32" t="str">
        <f>B30</f>
        <v>tucsonPHEV</v>
      </c>
      <c r="C32" t="str">
        <f t="shared" ref="C32" si="26">C30</f>
        <v>Tucson PHEV</v>
      </c>
      <c r="D32" t="s">
        <v>263</v>
      </c>
      <c r="E32">
        <f>E31+(E30-E31)*(1-$W$7)</f>
        <v>35865</v>
      </c>
      <c r="F32">
        <f t="shared" ref="F32:I32" si="27">F30</f>
        <v>35</v>
      </c>
      <c r="G32">
        <f t="shared" si="27"/>
        <v>80</v>
      </c>
      <c r="H32">
        <f t="shared" si="27"/>
        <v>7.1</v>
      </c>
      <c r="I32">
        <f t="shared" si="27"/>
        <v>33</v>
      </c>
      <c r="L32">
        <v>0</v>
      </c>
      <c r="M32" t="str">
        <f t="shared" ref="M32:O32" si="28">M30</f>
        <v>phev</v>
      </c>
      <c r="N32" t="str">
        <f t="shared" si="28"/>
        <v>both</v>
      </c>
      <c r="O32">
        <f t="shared" si="28"/>
        <v>1</v>
      </c>
      <c r="P32">
        <f>P30+8</f>
        <v>2030</v>
      </c>
      <c r="Q32" t="str">
        <f t="shared" ref="Q32:R32" si="29">Q30</f>
        <v>https://www.edmunds.com/hyundai/tucson-plug-in-hybrid/; https://www.carindigo.com/hyundai/tucson-plug-in-hybrid-suv/0to60</v>
      </c>
      <c r="R32">
        <f t="shared" si="29"/>
        <v>44751</v>
      </c>
      <c r="U32" s="1">
        <v>44799</v>
      </c>
    </row>
    <row r="33" spans="1:21" x14ac:dyDescent="0.2">
      <c r="A33" t="s">
        <v>155</v>
      </c>
      <c r="B33" t="str">
        <f>B31</f>
        <v>tucson</v>
      </c>
      <c r="C33" t="str">
        <f t="shared" ref="C33:F33" si="30">C31</f>
        <v>Tucson</v>
      </c>
      <c r="D33" t="s">
        <v>263</v>
      </c>
      <c r="E33">
        <f t="shared" si="30"/>
        <v>28395</v>
      </c>
      <c r="F33">
        <f t="shared" si="30"/>
        <v>29</v>
      </c>
      <c r="H33">
        <f t="shared" ref="H33" si="31">H31</f>
        <v>8.8000000000000007</v>
      </c>
      <c r="L33">
        <v>0</v>
      </c>
      <c r="M33" t="str">
        <f t="shared" ref="M33:O33" si="32">M31</f>
        <v>cv</v>
      </c>
      <c r="N33" t="str">
        <f t="shared" si="32"/>
        <v>gas</v>
      </c>
      <c r="O33">
        <f t="shared" si="32"/>
        <v>2</v>
      </c>
      <c r="P33">
        <f>P31+8</f>
        <v>2030</v>
      </c>
      <c r="Q33" t="str">
        <f t="shared" ref="Q33:R33" si="33">Q31</f>
        <v>https://www.edmunds.com/hyundai/tucson/; https://www.carindigo.com/hyundai/tucson/0to60</v>
      </c>
      <c r="R33">
        <f t="shared" si="33"/>
        <v>44751</v>
      </c>
      <c r="U33" s="1">
        <v>44799</v>
      </c>
    </row>
    <row r="34" spans="1:21" x14ac:dyDescent="0.2">
      <c r="A34" t="s">
        <v>156</v>
      </c>
      <c r="B34" t="s">
        <v>157</v>
      </c>
      <c r="C34" t="s">
        <v>158</v>
      </c>
      <c r="D34" t="s">
        <v>274</v>
      </c>
      <c r="E34">
        <v>30885</v>
      </c>
      <c r="F34">
        <v>46</v>
      </c>
      <c r="G34">
        <v>105</v>
      </c>
      <c r="H34">
        <v>8.6999999999999993</v>
      </c>
      <c r="I34">
        <v>26</v>
      </c>
      <c r="L34">
        <v>0</v>
      </c>
      <c r="M34" t="s">
        <v>104</v>
      </c>
      <c r="N34" t="s">
        <v>103</v>
      </c>
      <c r="O34">
        <v>1</v>
      </c>
      <c r="P34">
        <v>2022</v>
      </c>
      <c r="Q34" t="s">
        <v>160</v>
      </c>
      <c r="R34" s="1">
        <v>44751</v>
      </c>
      <c r="U34" s="1">
        <v>44799</v>
      </c>
    </row>
    <row r="35" spans="1:21" x14ac:dyDescent="0.2">
      <c r="A35" t="s">
        <v>156</v>
      </c>
      <c r="B35" t="s">
        <v>252</v>
      </c>
      <c r="C35" t="s">
        <v>99</v>
      </c>
      <c r="D35" t="s">
        <v>274</v>
      </c>
      <c r="E35">
        <v>27385</v>
      </c>
      <c r="F35">
        <v>49</v>
      </c>
      <c r="H35">
        <v>9</v>
      </c>
      <c r="L35">
        <v>0</v>
      </c>
      <c r="M35" t="s">
        <v>51</v>
      </c>
      <c r="N35" t="s">
        <v>12</v>
      </c>
      <c r="O35">
        <v>2</v>
      </c>
      <c r="P35">
        <v>2022</v>
      </c>
      <c r="Q35" t="s">
        <v>53</v>
      </c>
      <c r="R35" s="1">
        <v>44705</v>
      </c>
      <c r="T35" t="s">
        <v>275</v>
      </c>
      <c r="U35" s="1">
        <v>44799</v>
      </c>
    </row>
    <row r="36" spans="1:21" x14ac:dyDescent="0.2">
      <c r="A36" t="s">
        <v>246</v>
      </c>
      <c r="B36" t="str">
        <f>B34</f>
        <v>niroPHEV</v>
      </c>
      <c r="C36" t="str">
        <f t="shared" ref="C36" si="34">C34</f>
        <v>Niro PHEV</v>
      </c>
      <c r="D36" t="s">
        <v>274</v>
      </c>
      <c r="E36">
        <f>E35+(E34-E35)*(1-$W$7)</f>
        <v>30535</v>
      </c>
      <c r="F36">
        <f t="shared" ref="F36:I36" si="35">F34</f>
        <v>46</v>
      </c>
      <c r="G36">
        <f t="shared" si="35"/>
        <v>105</v>
      </c>
      <c r="H36">
        <f t="shared" si="35"/>
        <v>8.6999999999999993</v>
      </c>
      <c r="I36">
        <f t="shared" si="35"/>
        <v>26</v>
      </c>
      <c r="L36">
        <v>0</v>
      </c>
      <c r="M36" t="str">
        <f t="shared" ref="M36:O36" si="36">M34</f>
        <v>phev</v>
      </c>
      <c r="N36" t="str">
        <f t="shared" si="36"/>
        <v>both</v>
      </c>
      <c r="O36">
        <f t="shared" si="36"/>
        <v>1</v>
      </c>
      <c r="P36">
        <f>P34+8</f>
        <v>2030</v>
      </c>
      <c r="Q36" t="str">
        <f t="shared" ref="Q36:R36" si="37">Q34</f>
        <v>https://www.edmunds.com/kia/niro-plug-in-hybrid/; https://www.carindigo.com/kia/niro-plug-in-hybrid-suv/0to60</v>
      </c>
      <c r="R36">
        <f t="shared" si="37"/>
        <v>44751</v>
      </c>
      <c r="U36" s="1">
        <v>44799</v>
      </c>
    </row>
    <row r="37" spans="1:21" x14ac:dyDescent="0.2">
      <c r="A37" t="s">
        <v>246</v>
      </c>
      <c r="B37" t="str">
        <f>B35</f>
        <v>niroCV2</v>
      </c>
      <c r="C37" t="str">
        <f t="shared" ref="C37:F37" si="38">C35</f>
        <v>Niro HEV</v>
      </c>
      <c r="D37" t="s">
        <v>274</v>
      </c>
      <c r="E37">
        <f t="shared" si="38"/>
        <v>27385</v>
      </c>
      <c r="F37">
        <f t="shared" si="38"/>
        <v>49</v>
      </c>
      <c r="H37">
        <f t="shared" ref="H37" si="39">H35</f>
        <v>9</v>
      </c>
      <c r="L37">
        <v>0</v>
      </c>
      <c r="M37" t="str">
        <f t="shared" ref="M37:O37" si="40">M35</f>
        <v>hev</v>
      </c>
      <c r="N37" t="str">
        <f t="shared" si="40"/>
        <v>gas</v>
      </c>
      <c r="O37">
        <f t="shared" si="40"/>
        <v>2</v>
      </c>
      <c r="P37">
        <f>P35+8</f>
        <v>2030</v>
      </c>
      <c r="Q37" t="str">
        <f t="shared" ref="Q37:R37" si="41">Q35</f>
        <v>https://www.edmunds.com/kia/niro/; options: https://www.kia.com/us/en/niro/build; Acceleration: https://www.carindigo.com/kia/niro-hybrid-suv/0to60</v>
      </c>
      <c r="R37">
        <f t="shared" si="41"/>
        <v>44705</v>
      </c>
      <c r="U37" s="1">
        <v>44799</v>
      </c>
    </row>
    <row r="38" spans="1:21" x14ac:dyDescent="0.2">
      <c r="A38" t="s">
        <v>164</v>
      </c>
      <c r="B38" t="s">
        <v>169</v>
      </c>
      <c r="C38" t="s">
        <v>170</v>
      </c>
      <c r="D38" t="s">
        <v>165</v>
      </c>
      <c r="E38">
        <v>69875</v>
      </c>
      <c r="F38">
        <v>23</v>
      </c>
      <c r="G38">
        <v>56</v>
      </c>
      <c r="H38">
        <v>5.4</v>
      </c>
      <c r="I38">
        <v>21</v>
      </c>
      <c r="L38">
        <v>0</v>
      </c>
      <c r="M38" t="s">
        <v>104</v>
      </c>
      <c r="N38" t="s">
        <v>103</v>
      </c>
      <c r="O38">
        <v>1</v>
      </c>
      <c r="P38">
        <v>2022</v>
      </c>
      <c r="Q38" t="s">
        <v>171</v>
      </c>
      <c r="R38" s="1">
        <v>44751</v>
      </c>
      <c r="S38" t="s">
        <v>165</v>
      </c>
      <c r="U38" s="1">
        <v>44799</v>
      </c>
    </row>
    <row r="39" spans="1:21" x14ac:dyDescent="0.2">
      <c r="A39" t="s">
        <v>164</v>
      </c>
      <c r="B39" t="s">
        <v>167</v>
      </c>
      <c r="C39" t="s">
        <v>168</v>
      </c>
      <c r="D39" t="s">
        <v>166</v>
      </c>
      <c r="E39">
        <v>58870</v>
      </c>
      <c r="F39">
        <v>21</v>
      </c>
      <c r="H39">
        <v>5.4</v>
      </c>
      <c r="L39">
        <v>0</v>
      </c>
      <c r="M39" t="s">
        <v>0</v>
      </c>
      <c r="N39" t="s">
        <v>12</v>
      </c>
      <c r="O39">
        <v>2</v>
      </c>
      <c r="P39">
        <v>2022</v>
      </c>
      <c r="Q39" t="s">
        <v>172</v>
      </c>
      <c r="R39" s="1">
        <v>44751</v>
      </c>
      <c r="S39" t="s">
        <v>166</v>
      </c>
      <c r="U39" s="1">
        <v>44799</v>
      </c>
    </row>
    <row r="40" spans="1:21" x14ac:dyDescent="0.2">
      <c r="A40" t="s">
        <v>247</v>
      </c>
      <c r="B40" t="str">
        <f>B38</f>
        <v>aviatorPHEV</v>
      </c>
      <c r="C40" t="str">
        <f t="shared" ref="C40" si="42">C38</f>
        <v>Aviator PHEV</v>
      </c>
      <c r="D40" t="s">
        <v>165</v>
      </c>
      <c r="E40">
        <f>E39+(E38-E39)*(1-$W$7)</f>
        <v>68774.5</v>
      </c>
      <c r="F40">
        <f t="shared" ref="F40:I40" si="43">F38</f>
        <v>23</v>
      </c>
      <c r="G40">
        <f t="shared" si="43"/>
        <v>56</v>
      </c>
      <c r="H40">
        <f t="shared" si="43"/>
        <v>5.4</v>
      </c>
      <c r="I40">
        <f t="shared" si="43"/>
        <v>21</v>
      </c>
      <c r="L40">
        <v>0</v>
      </c>
      <c r="M40" t="str">
        <f t="shared" ref="M40:O40" si="44">M38</f>
        <v>phev</v>
      </c>
      <c r="N40" t="str">
        <f t="shared" si="44"/>
        <v>both</v>
      </c>
      <c r="O40">
        <f t="shared" si="44"/>
        <v>1</v>
      </c>
      <c r="P40">
        <f>P38+8</f>
        <v>2030</v>
      </c>
      <c r="Q40" t="str">
        <f t="shared" ref="Q40:R40" si="45">Q38</f>
        <v>https://www.edmunds.com/lincoln/aviator/2022/plug-in-hybrid/; https://www.carindigo.com/lincoln/aviator-plug-in-hybrid-suv/0to60</v>
      </c>
      <c r="R40">
        <f t="shared" si="45"/>
        <v>44751</v>
      </c>
      <c r="U40" s="1">
        <v>44799</v>
      </c>
    </row>
    <row r="41" spans="1:21" x14ac:dyDescent="0.2">
      <c r="A41" t="s">
        <v>247</v>
      </c>
      <c r="B41" t="str">
        <f>B39</f>
        <v>aviator</v>
      </c>
      <c r="C41" t="str">
        <f t="shared" ref="C41:F41" si="46">C39</f>
        <v>Aviator</v>
      </c>
      <c r="D41" t="s">
        <v>166</v>
      </c>
      <c r="E41">
        <f t="shared" si="46"/>
        <v>58870</v>
      </c>
      <c r="F41">
        <f t="shared" si="46"/>
        <v>21</v>
      </c>
      <c r="H41">
        <f t="shared" ref="H41" si="47">H39</f>
        <v>5.4</v>
      </c>
      <c r="L41">
        <v>0</v>
      </c>
      <c r="M41" t="str">
        <f t="shared" ref="M41:O41" si="48">M39</f>
        <v>cv</v>
      </c>
      <c r="N41" t="str">
        <f t="shared" si="48"/>
        <v>gas</v>
      </c>
      <c r="O41">
        <f t="shared" si="48"/>
        <v>2</v>
      </c>
      <c r="P41">
        <f>P39+8</f>
        <v>2030</v>
      </c>
      <c r="Q41" t="str">
        <f t="shared" ref="Q41:R41" si="49">Q39</f>
        <v>https://www.edmunds.com/lincoln/aviator/2022/; https://www.carindigo.com/lincoln/aviator/0to60</v>
      </c>
      <c r="R41">
        <f t="shared" si="49"/>
        <v>44751</v>
      </c>
      <c r="U41" s="1">
        <v>44799</v>
      </c>
    </row>
    <row r="42" spans="1:21" x14ac:dyDescent="0.2">
      <c r="A42" t="s">
        <v>173</v>
      </c>
      <c r="B42" t="s">
        <v>177</v>
      </c>
      <c r="C42" t="s">
        <v>176</v>
      </c>
      <c r="D42" t="s">
        <v>165</v>
      </c>
      <c r="E42">
        <v>53005</v>
      </c>
      <c r="F42">
        <v>33</v>
      </c>
      <c r="G42">
        <v>78</v>
      </c>
      <c r="H42">
        <v>7.3</v>
      </c>
      <c r="I42">
        <v>28</v>
      </c>
      <c r="L42">
        <v>0</v>
      </c>
      <c r="M42" t="s">
        <v>104</v>
      </c>
      <c r="N42" t="s">
        <v>103</v>
      </c>
      <c r="O42">
        <v>1</v>
      </c>
      <c r="P42">
        <v>2022</v>
      </c>
      <c r="Q42" t="s">
        <v>178</v>
      </c>
      <c r="R42" s="1">
        <v>44751</v>
      </c>
      <c r="S42" t="s">
        <v>165</v>
      </c>
      <c r="U42" s="1">
        <v>44799</v>
      </c>
    </row>
    <row r="43" spans="1:21" x14ac:dyDescent="0.2">
      <c r="A43" t="s">
        <v>173</v>
      </c>
      <c r="B43" t="s">
        <v>174</v>
      </c>
      <c r="C43" t="s">
        <v>175</v>
      </c>
      <c r="D43" t="s">
        <v>166</v>
      </c>
      <c r="E43">
        <v>42605</v>
      </c>
      <c r="F43">
        <v>25</v>
      </c>
      <c r="H43">
        <v>7.3</v>
      </c>
      <c r="L43">
        <v>0</v>
      </c>
      <c r="M43" t="s">
        <v>0</v>
      </c>
      <c r="N43" t="s">
        <v>12</v>
      </c>
      <c r="O43">
        <v>2</v>
      </c>
      <c r="P43">
        <v>2022</v>
      </c>
      <c r="Q43" t="s">
        <v>179</v>
      </c>
      <c r="R43" s="1">
        <v>44751</v>
      </c>
      <c r="S43" t="s">
        <v>166</v>
      </c>
      <c r="U43" s="1">
        <v>44799</v>
      </c>
    </row>
    <row r="44" spans="1:21" x14ac:dyDescent="0.2">
      <c r="A44" t="s">
        <v>248</v>
      </c>
      <c r="B44" t="str">
        <f>B42</f>
        <v>corsairPHEV</v>
      </c>
      <c r="C44" t="str">
        <f t="shared" ref="C44" si="50">C42</f>
        <v>Corsair PHEV</v>
      </c>
      <c r="D44" t="s">
        <v>165</v>
      </c>
      <c r="E44">
        <f>E43+(E42-E43)*(1-$W$7)</f>
        <v>51965</v>
      </c>
      <c r="F44">
        <f t="shared" ref="F44:I44" si="51">F42</f>
        <v>33</v>
      </c>
      <c r="G44">
        <f t="shared" si="51"/>
        <v>78</v>
      </c>
      <c r="H44">
        <f t="shared" si="51"/>
        <v>7.3</v>
      </c>
      <c r="I44">
        <f t="shared" si="51"/>
        <v>28</v>
      </c>
      <c r="L44">
        <v>0</v>
      </c>
      <c r="M44" t="str">
        <f t="shared" ref="M44:O44" si="52">M42</f>
        <v>phev</v>
      </c>
      <c r="N44" t="str">
        <f t="shared" si="52"/>
        <v>both</v>
      </c>
      <c r="O44">
        <f t="shared" si="52"/>
        <v>1</v>
      </c>
      <c r="P44">
        <f>P42+8</f>
        <v>2030</v>
      </c>
      <c r="Q44" t="str">
        <f t="shared" ref="Q44:R44" si="53">Q42</f>
        <v>https://www.edmunds.com/lincoln/corsair/2022/plug-in-hybrid/; https://www.carindigo.com/lincoln/corsair-plug-in-hybrid-suv/0to60</v>
      </c>
      <c r="R44">
        <f t="shared" si="53"/>
        <v>44751</v>
      </c>
      <c r="U44" s="1">
        <v>44799</v>
      </c>
    </row>
    <row r="45" spans="1:21" x14ac:dyDescent="0.2">
      <c r="A45" t="s">
        <v>248</v>
      </c>
      <c r="B45" t="str">
        <f>B43</f>
        <v>corsair</v>
      </c>
      <c r="C45" t="str">
        <f t="shared" ref="C45:F45" si="54">C43</f>
        <v>Corsair</v>
      </c>
      <c r="D45" t="s">
        <v>166</v>
      </c>
      <c r="E45">
        <f t="shared" si="54"/>
        <v>42605</v>
      </c>
      <c r="F45">
        <f t="shared" si="54"/>
        <v>25</v>
      </c>
      <c r="H45">
        <f t="shared" ref="H45" si="55">H43</f>
        <v>7.3</v>
      </c>
      <c r="L45">
        <v>0</v>
      </c>
      <c r="M45" t="str">
        <f t="shared" ref="M45:O45" si="56">M43</f>
        <v>cv</v>
      </c>
      <c r="N45" t="str">
        <f t="shared" si="56"/>
        <v>gas</v>
      </c>
      <c r="O45">
        <f t="shared" si="56"/>
        <v>2</v>
      </c>
      <c r="P45">
        <f>P43+8</f>
        <v>2030</v>
      </c>
      <c r="Q45" t="str">
        <f t="shared" ref="Q45:R45" si="57">Q43</f>
        <v>https://www.edmunds.com/lincoln/corsair/; https://www.carindigo.com/lincoln/corsair/0to60</v>
      </c>
      <c r="R45">
        <f t="shared" si="57"/>
        <v>44751</v>
      </c>
      <c r="U45" s="1">
        <v>44799</v>
      </c>
    </row>
    <row r="46" spans="1:21" x14ac:dyDescent="0.2">
      <c r="A46" t="s">
        <v>180</v>
      </c>
      <c r="B46" t="s">
        <v>184</v>
      </c>
      <c r="C46" t="s">
        <v>183</v>
      </c>
      <c r="D46" t="s">
        <v>276</v>
      </c>
      <c r="E46">
        <v>56595</v>
      </c>
      <c r="F46">
        <v>26</v>
      </c>
      <c r="G46">
        <v>61</v>
      </c>
      <c r="H46">
        <v>5.9</v>
      </c>
      <c r="I46">
        <v>23</v>
      </c>
      <c r="L46">
        <v>0</v>
      </c>
      <c r="M46" t="s">
        <v>104</v>
      </c>
      <c r="N46" t="s">
        <v>103</v>
      </c>
      <c r="O46">
        <v>1</v>
      </c>
      <c r="P46">
        <v>2022</v>
      </c>
      <c r="Q46" t="s">
        <v>185</v>
      </c>
      <c r="R46" s="1">
        <v>44751</v>
      </c>
      <c r="T46" t="s">
        <v>277</v>
      </c>
      <c r="U46" s="1">
        <v>44799</v>
      </c>
    </row>
    <row r="47" spans="1:21" x14ac:dyDescent="0.2">
      <c r="A47" t="s">
        <v>180</v>
      </c>
      <c r="B47" t="s">
        <v>181</v>
      </c>
      <c r="C47" t="s">
        <v>182</v>
      </c>
      <c r="D47" t="s">
        <v>276</v>
      </c>
      <c r="E47">
        <v>47195</v>
      </c>
      <c r="F47">
        <v>25</v>
      </c>
      <c r="H47">
        <v>5.9</v>
      </c>
      <c r="L47">
        <v>0</v>
      </c>
      <c r="M47" t="s">
        <v>0</v>
      </c>
      <c r="N47" t="s">
        <v>12</v>
      </c>
      <c r="O47">
        <v>2</v>
      </c>
      <c r="P47">
        <v>2022</v>
      </c>
      <c r="Q47" t="s">
        <v>186</v>
      </c>
      <c r="R47" s="1">
        <v>44751</v>
      </c>
      <c r="U47" s="1">
        <v>44799</v>
      </c>
    </row>
    <row r="48" spans="1:21" x14ac:dyDescent="0.2">
      <c r="A48" t="s">
        <v>249</v>
      </c>
      <c r="B48" t="str">
        <f>B46</f>
        <v>q5PHEV</v>
      </c>
      <c r="C48" t="str">
        <f t="shared" ref="C48" si="58">C46</f>
        <v>Q5 PHEV</v>
      </c>
      <c r="D48" t="s">
        <v>276</v>
      </c>
      <c r="E48">
        <f>E47+(E46-E47)*(1-$W$7)</f>
        <v>55655</v>
      </c>
      <c r="F48">
        <f t="shared" ref="F48:I48" si="59">F46</f>
        <v>26</v>
      </c>
      <c r="G48">
        <f t="shared" si="59"/>
        <v>61</v>
      </c>
      <c r="H48">
        <f t="shared" si="59"/>
        <v>5.9</v>
      </c>
      <c r="I48">
        <f t="shared" si="59"/>
        <v>23</v>
      </c>
      <c r="L48">
        <v>0</v>
      </c>
      <c r="M48" t="str">
        <f t="shared" ref="M48:O48" si="60">M46</f>
        <v>phev</v>
      </c>
      <c r="N48" t="str">
        <f t="shared" si="60"/>
        <v>both</v>
      </c>
      <c r="O48">
        <f t="shared" si="60"/>
        <v>1</v>
      </c>
      <c r="P48">
        <f>P46+8</f>
        <v>2030</v>
      </c>
      <c r="Q48" t="str">
        <f t="shared" ref="Q48:R48" si="61">Q46</f>
        <v>https://www.edmunds.com/audi/q5/2022/plug-in-hybrid/; https://www.carindigo.com/audi/q5-plug-in-hybrid-suv/0to60</v>
      </c>
      <c r="R48">
        <f t="shared" si="61"/>
        <v>44751</v>
      </c>
      <c r="U48" s="1">
        <v>44799</v>
      </c>
    </row>
    <row r="49" spans="1:21" x14ac:dyDescent="0.2">
      <c r="A49" t="s">
        <v>249</v>
      </c>
      <c r="B49" t="str">
        <f>B47</f>
        <v>q5</v>
      </c>
      <c r="C49" t="str">
        <f t="shared" ref="C49:F49" si="62">C47</f>
        <v>Q5</v>
      </c>
      <c r="D49" t="s">
        <v>276</v>
      </c>
      <c r="E49">
        <f t="shared" si="62"/>
        <v>47195</v>
      </c>
      <c r="F49">
        <f t="shared" si="62"/>
        <v>25</v>
      </c>
      <c r="H49">
        <f t="shared" ref="H49" si="63">H47</f>
        <v>5.9</v>
      </c>
      <c r="L49">
        <v>0</v>
      </c>
      <c r="M49" t="str">
        <f t="shared" ref="M49:O49" si="64">M47</f>
        <v>cv</v>
      </c>
      <c r="N49" t="str">
        <f t="shared" si="64"/>
        <v>gas</v>
      </c>
      <c r="O49">
        <f t="shared" si="64"/>
        <v>2</v>
      </c>
      <c r="P49">
        <f>P47+8</f>
        <v>2030</v>
      </c>
      <c r="Q49" t="str">
        <f t="shared" ref="Q49:R49" si="65">Q47</f>
        <v>https://www.edmunds.com/audi/q5/; https://www.carindigo.com/audi/q5/0to60</v>
      </c>
      <c r="R49">
        <f t="shared" si="65"/>
        <v>44751</v>
      </c>
      <c r="U49" s="1">
        <v>44799</v>
      </c>
    </row>
    <row r="50" spans="1:21" x14ac:dyDescent="0.2">
      <c r="A50" t="s">
        <v>193</v>
      </c>
      <c r="B50" t="s">
        <v>195</v>
      </c>
      <c r="C50" t="s">
        <v>200</v>
      </c>
      <c r="D50" t="s">
        <v>197</v>
      </c>
      <c r="E50">
        <v>72195</v>
      </c>
      <c r="F50">
        <v>27</v>
      </c>
      <c r="G50">
        <v>55</v>
      </c>
      <c r="H50">
        <v>5.9</v>
      </c>
      <c r="I50">
        <v>18</v>
      </c>
      <c r="L50">
        <v>0</v>
      </c>
      <c r="M50" t="s">
        <v>104</v>
      </c>
      <c r="N50" t="s">
        <v>103</v>
      </c>
      <c r="O50">
        <v>1</v>
      </c>
      <c r="P50">
        <v>2022</v>
      </c>
      <c r="Q50" t="s">
        <v>201</v>
      </c>
      <c r="R50" s="1">
        <v>44751</v>
      </c>
      <c r="S50" t="s">
        <v>197</v>
      </c>
      <c r="U50" s="1">
        <v>44799</v>
      </c>
    </row>
    <row r="51" spans="1:21" x14ac:dyDescent="0.2">
      <c r="A51" t="s">
        <v>193</v>
      </c>
      <c r="B51" t="s">
        <v>194</v>
      </c>
      <c r="C51" t="s">
        <v>196</v>
      </c>
      <c r="D51" t="s">
        <v>198</v>
      </c>
      <c r="E51">
        <v>65695</v>
      </c>
      <c r="F51">
        <v>22</v>
      </c>
      <c r="H51">
        <v>6.1</v>
      </c>
      <c r="L51">
        <v>0</v>
      </c>
      <c r="M51" t="s">
        <v>0</v>
      </c>
      <c r="N51" t="s">
        <v>12</v>
      </c>
      <c r="O51">
        <v>2</v>
      </c>
      <c r="P51">
        <v>2022</v>
      </c>
      <c r="Q51" t="s">
        <v>202</v>
      </c>
      <c r="R51" s="1">
        <v>44751</v>
      </c>
      <c r="S51" t="s">
        <v>198</v>
      </c>
      <c r="U51" s="1">
        <v>44799</v>
      </c>
    </row>
    <row r="52" spans="1:21" x14ac:dyDescent="0.2">
      <c r="A52" t="s">
        <v>250</v>
      </c>
      <c r="B52" t="str">
        <f>B50</f>
        <v>xc90PHEV</v>
      </c>
      <c r="C52" t="str">
        <f t="shared" ref="C52" si="66">C50</f>
        <v>XC90 Recharge</v>
      </c>
      <c r="D52" t="s">
        <v>197</v>
      </c>
      <c r="E52">
        <f>E51+(E50-E51)*(1-$W$7)</f>
        <v>71545</v>
      </c>
      <c r="F52">
        <f t="shared" ref="F52:I52" si="67">F50</f>
        <v>27</v>
      </c>
      <c r="G52">
        <f t="shared" si="67"/>
        <v>55</v>
      </c>
      <c r="H52">
        <f t="shared" si="67"/>
        <v>5.9</v>
      </c>
      <c r="I52">
        <f t="shared" si="67"/>
        <v>18</v>
      </c>
      <c r="L52">
        <v>0</v>
      </c>
      <c r="M52" t="str">
        <f t="shared" ref="M52:O52" si="68">M50</f>
        <v>phev</v>
      </c>
      <c r="N52" t="str">
        <f t="shared" si="68"/>
        <v>both</v>
      </c>
      <c r="O52">
        <f t="shared" si="68"/>
        <v>1</v>
      </c>
      <c r="P52">
        <f>P50+8</f>
        <v>2030</v>
      </c>
      <c r="Q52" t="str">
        <f t="shared" ref="Q52:R52" si="69">Q50</f>
        <v>https://www.edmunds.com/volvo/xc90/2022/plug-in-hybrid/; https://www.carindigo.com/volvo/xc90-recharge-suv/0to60</v>
      </c>
      <c r="R52">
        <f t="shared" si="69"/>
        <v>44751</v>
      </c>
      <c r="U52" s="1">
        <v>44799</v>
      </c>
    </row>
    <row r="53" spans="1:21" x14ac:dyDescent="0.2">
      <c r="A53" t="s">
        <v>250</v>
      </c>
      <c r="B53" t="str">
        <f>B51</f>
        <v>xc90</v>
      </c>
      <c r="C53" t="str">
        <f t="shared" ref="C53:F53" si="70">C51</f>
        <v>XC90</v>
      </c>
      <c r="D53" t="s">
        <v>198</v>
      </c>
      <c r="E53">
        <f t="shared" si="70"/>
        <v>65695</v>
      </c>
      <c r="F53">
        <f t="shared" si="70"/>
        <v>22</v>
      </c>
      <c r="H53">
        <f t="shared" ref="H53" si="71">H51</f>
        <v>6.1</v>
      </c>
      <c r="L53">
        <v>0</v>
      </c>
      <c r="M53" t="str">
        <f t="shared" ref="M53:O53" si="72">M51</f>
        <v>cv</v>
      </c>
      <c r="N53" t="str">
        <f t="shared" si="72"/>
        <v>gas</v>
      </c>
      <c r="O53">
        <f t="shared" si="72"/>
        <v>2</v>
      </c>
      <c r="P53">
        <f>P51+8</f>
        <v>2030</v>
      </c>
      <c r="Q53" t="str">
        <f t="shared" ref="Q53:R53" si="73">Q51</f>
        <v>https://www.edmunds.com/volvo/xc90/2022/; https://www.carindigo.com/volvo/xc90/0to60</v>
      </c>
      <c r="R53">
        <f t="shared" si="73"/>
        <v>44751</v>
      </c>
      <c r="U53" s="1">
        <v>44799</v>
      </c>
    </row>
    <row r="54" spans="1:21" x14ac:dyDescent="0.2">
      <c r="A54" t="s">
        <v>203</v>
      </c>
      <c r="B54" t="s">
        <v>204</v>
      </c>
      <c r="C54" t="s">
        <v>206</v>
      </c>
      <c r="D54" t="s">
        <v>197</v>
      </c>
      <c r="E54">
        <v>62845</v>
      </c>
      <c r="F54">
        <v>25</v>
      </c>
      <c r="G54">
        <v>57</v>
      </c>
      <c r="H54">
        <v>7.8</v>
      </c>
      <c r="I54">
        <v>18</v>
      </c>
      <c r="L54">
        <v>0</v>
      </c>
      <c r="M54" t="s">
        <v>104</v>
      </c>
      <c r="N54" t="s">
        <v>103</v>
      </c>
      <c r="O54">
        <v>1</v>
      </c>
      <c r="P54">
        <v>2022</v>
      </c>
      <c r="Q54" t="s">
        <v>210</v>
      </c>
      <c r="R54" s="1">
        <v>44751</v>
      </c>
      <c r="S54" t="s">
        <v>197</v>
      </c>
      <c r="U54" s="1">
        <v>44799</v>
      </c>
    </row>
    <row r="55" spans="1:21" x14ac:dyDescent="0.2">
      <c r="A55" t="s">
        <v>203</v>
      </c>
      <c r="B55" s="3" t="s">
        <v>205</v>
      </c>
      <c r="C55" t="s">
        <v>207</v>
      </c>
      <c r="D55" t="s">
        <v>208</v>
      </c>
      <c r="E55">
        <v>57545</v>
      </c>
      <c r="F55">
        <v>24</v>
      </c>
      <c r="H55">
        <v>6.1</v>
      </c>
      <c r="L55">
        <v>0</v>
      </c>
      <c r="M55" t="s">
        <v>0</v>
      </c>
      <c r="N55" t="s">
        <v>12</v>
      </c>
      <c r="O55">
        <v>2</v>
      </c>
      <c r="P55">
        <v>2022</v>
      </c>
      <c r="Q55" t="s">
        <v>211</v>
      </c>
      <c r="R55" s="1">
        <v>44751</v>
      </c>
      <c r="S55" t="s">
        <v>208</v>
      </c>
      <c r="U55" s="1">
        <v>44799</v>
      </c>
    </row>
    <row r="56" spans="1:21" x14ac:dyDescent="0.2">
      <c r="A56" t="s">
        <v>251</v>
      </c>
      <c r="B56" t="str">
        <f>B54</f>
        <v>xc60PHEV</v>
      </c>
      <c r="C56" t="str">
        <f t="shared" ref="C56" si="74">C54</f>
        <v>XC60 Recharge</v>
      </c>
      <c r="D56" t="s">
        <v>197</v>
      </c>
      <c r="E56">
        <f>E55+(E54-E55)*(1-$W$7)</f>
        <v>62315</v>
      </c>
      <c r="F56">
        <f t="shared" ref="F56:I56" si="75">F54</f>
        <v>25</v>
      </c>
      <c r="G56">
        <f t="shared" si="75"/>
        <v>57</v>
      </c>
      <c r="H56">
        <f t="shared" si="75"/>
        <v>7.8</v>
      </c>
      <c r="I56">
        <f t="shared" si="75"/>
        <v>18</v>
      </c>
      <c r="L56">
        <v>0</v>
      </c>
      <c r="M56" t="str">
        <f t="shared" ref="M56:O56" si="76">M54</f>
        <v>phev</v>
      </c>
      <c r="N56" t="str">
        <f t="shared" si="76"/>
        <v>both</v>
      </c>
      <c r="O56">
        <f t="shared" si="76"/>
        <v>1</v>
      </c>
      <c r="P56">
        <f>P54+8</f>
        <v>2030</v>
      </c>
      <c r="Q56" t="str">
        <f t="shared" ref="Q56:R56" si="77">Q54</f>
        <v>https://www.edmunds.com/volvo/xc60/2022/plug-in-hybrid/; https://www.carindigo.com/volvo/xc60-recharge-suv/0to60</v>
      </c>
      <c r="R56">
        <f t="shared" si="77"/>
        <v>44751</v>
      </c>
      <c r="U56" s="1">
        <v>44799</v>
      </c>
    </row>
    <row r="57" spans="1:21" x14ac:dyDescent="0.2">
      <c r="A57" t="s">
        <v>251</v>
      </c>
      <c r="B57" t="str">
        <f>B55</f>
        <v>xc60</v>
      </c>
      <c r="C57" t="str">
        <f t="shared" ref="C57:F57" si="78">C55</f>
        <v>XC60</v>
      </c>
      <c r="D57" t="s">
        <v>208</v>
      </c>
      <c r="E57">
        <f t="shared" si="78"/>
        <v>57545</v>
      </c>
      <c r="F57">
        <f t="shared" si="78"/>
        <v>24</v>
      </c>
      <c r="H57">
        <f t="shared" ref="H57" si="79">H55</f>
        <v>6.1</v>
      </c>
      <c r="L57">
        <v>0</v>
      </c>
      <c r="M57" t="str">
        <f t="shared" ref="M57:O57" si="80">M55</f>
        <v>cv</v>
      </c>
      <c r="N57" t="str">
        <f t="shared" si="80"/>
        <v>gas</v>
      </c>
      <c r="O57">
        <f t="shared" si="80"/>
        <v>2</v>
      </c>
      <c r="P57">
        <f>P55+8</f>
        <v>2030</v>
      </c>
      <c r="Q57" t="str">
        <f t="shared" ref="Q57:R57" si="81">Q55</f>
        <v>https://www.edmunds.com/volvo/xc60/; https://www.carindigo.com/volvo/xc60/0to60</v>
      </c>
      <c r="R57">
        <f t="shared" si="81"/>
        <v>44751</v>
      </c>
      <c r="U57" s="1">
        <v>44799</v>
      </c>
    </row>
  </sheetData>
  <hyperlinks>
    <hyperlink ref="Q18" r:id="rId1" xr:uid="{8B374A6A-39F3-2F47-B266-A00611719A2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0935-2ED8-A040-A112-93773E3415C7}">
  <dimension ref="A1:R13"/>
  <sheetViews>
    <sheetView workbookViewId="0">
      <selection activeCell="A11" sqref="A11:A12"/>
    </sheetView>
  </sheetViews>
  <sheetFormatPr baseColWidth="10" defaultRowHeight="16" x14ac:dyDescent="0.2"/>
  <sheetData>
    <row r="1" spans="1:18" x14ac:dyDescent="0.2">
      <c r="A1" t="s">
        <v>17</v>
      </c>
      <c r="B1" t="s">
        <v>9</v>
      </c>
      <c r="C1" t="s">
        <v>89</v>
      </c>
      <c r="D1" t="s">
        <v>1</v>
      </c>
      <c r="E1" t="s">
        <v>7</v>
      </c>
      <c r="F1" t="s">
        <v>52</v>
      </c>
      <c r="G1" t="s">
        <v>25</v>
      </c>
      <c r="H1" t="s">
        <v>26</v>
      </c>
      <c r="I1" t="s">
        <v>3</v>
      </c>
      <c r="J1" t="s">
        <v>8</v>
      </c>
      <c r="K1" t="s">
        <v>15</v>
      </c>
      <c r="L1" t="s">
        <v>279</v>
      </c>
      <c r="M1" t="s">
        <v>4</v>
      </c>
      <c r="N1" t="s">
        <v>22</v>
      </c>
      <c r="O1" t="s">
        <v>16</v>
      </c>
      <c r="P1" t="s">
        <v>5</v>
      </c>
      <c r="Q1" t="s">
        <v>6</v>
      </c>
    </row>
    <row r="2" spans="1:18" x14ac:dyDescent="0.2">
      <c r="A2" t="s">
        <v>233</v>
      </c>
      <c r="B2" t="s">
        <v>234</v>
      </c>
      <c r="C2" t="s">
        <v>236</v>
      </c>
      <c r="D2">
        <v>54769</v>
      </c>
      <c r="F2">
        <v>68</v>
      </c>
      <c r="G2">
        <f>7700/1000</f>
        <v>7.7</v>
      </c>
      <c r="H2">
        <f>2000/1000</f>
        <v>2</v>
      </c>
      <c r="I2">
        <v>230</v>
      </c>
      <c r="L2">
        <v>0</v>
      </c>
      <c r="M2" t="s">
        <v>14</v>
      </c>
      <c r="N2" t="s">
        <v>13</v>
      </c>
      <c r="O2">
        <v>1</v>
      </c>
      <c r="P2">
        <v>2022</v>
      </c>
      <c r="Q2" s="2" t="s">
        <v>238</v>
      </c>
      <c r="R2" t="s">
        <v>256</v>
      </c>
    </row>
    <row r="3" spans="1:18" x14ac:dyDescent="0.2">
      <c r="A3" t="s">
        <v>233</v>
      </c>
      <c r="B3" t="s">
        <v>235</v>
      </c>
      <c r="C3" t="s">
        <v>237</v>
      </c>
      <c r="D3">
        <v>45910</v>
      </c>
      <c r="E3">
        <v>21</v>
      </c>
      <c r="G3">
        <f>14000/1000</f>
        <v>14</v>
      </c>
      <c r="H3">
        <f>1785/1000</f>
        <v>1.7849999999999999</v>
      </c>
      <c r="L3">
        <v>0</v>
      </c>
      <c r="M3" t="s">
        <v>0</v>
      </c>
      <c r="N3" t="s">
        <v>12</v>
      </c>
      <c r="O3">
        <v>2</v>
      </c>
      <c r="P3">
        <v>2022</v>
      </c>
      <c r="Q3" t="s">
        <v>239</v>
      </c>
      <c r="R3" t="s">
        <v>256</v>
      </c>
    </row>
    <row r="4" spans="1:18" x14ac:dyDescent="0.2">
      <c r="A4" t="s">
        <v>241</v>
      </c>
      <c r="B4" t="s">
        <v>234</v>
      </c>
      <c r="C4" t="s">
        <v>236</v>
      </c>
      <c r="D4">
        <f>D5</f>
        <v>45910</v>
      </c>
      <c r="F4">
        <v>68</v>
      </c>
      <c r="G4">
        <f>7700/1000</f>
        <v>7.7</v>
      </c>
      <c r="H4">
        <f>2000/1000</f>
        <v>2</v>
      </c>
      <c r="I4">
        <v>300</v>
      </c>
      <c r="L4">
        <v>0</v>
      </c>
      <c r="M4" t="s">
        <v>14</v>
      </c>
      <c r="N4" t="s">
        <v>13</v>
      </c>
      <c r="O4">
        <v>1</v>
      </c>
      <c r="P4">
        <v>2030</v>
      </c>
    </row>
    <row r="5" spans="1:18" x14ac:dyDescent="0.2">
      <c r="A5" t="s">
        <v>241</v>
      </c>
      <c r="B5" t="s">
        <v>235</v>
      </c>
      <c r="C5" t="s">
        <v>237</v>
      </c>
      <c r="D5">
        <f>D3</f>
        <v>45910</v>
      </c>
      <c r="E5">
        <v>21</v>
      </c>
      <c r="G5">
        <f>14000/1000</f>
        <v>14</v>
      </c>
      <c r="H5">
        <f>1785/1000</f>
        <v>1.7849999999999999</v>
      </c>
      <c r="L5">
        <v>0</v>
      </c>
      <c r="M5" t="s">
        <v>0</v>
      </c>
      <c r="N5" t="s">
        <v>12</v>
      </c>
      <c r="O5">
        <v>2</v>
      </c>
      <c r="P5">
        <v>2030</v>
      </c>
    </row>
    <row r="6" spans="1:18" x14ac:dyDescent="0.2">
      <c r="A6" t="s">
        <v>286</v>
      </c>
      <c r="B6" t="s">
        <v>280</v>
      </c>
      <c r="C6" t="s">
        <v>281</v>
      </c>
      <c r="D6">
        <v>50000</v>
      </c>
      <c r="F6">
        <v>68</v>
      </c>
      <c r="G6">
        <v>8</v>
      </c>
      <c r="H6">
        <v>1.3</v>
      </c>
      <c r="I6">
        <v>400</v>
      </c>
      <c r="L6">
        <v>0</v>
      </c>
      <c r="M6" t="s">
        <v>14</v>
      </c>
      <c r="N6" t="s">
        <v>13</v>
      </c>
      <c r="O6">
        <v>1</v>
      </c>
      <c r="P6">
        <v>2024</v>
      </c>
      <c r="Q6" t="s">
        <v>284</v>
      </c>
      <c r="R6" t="s">
        <v>285</v>
      </c>
    </row>
    <row r="7" spans="1:18" x14ac:dyDescent="0.2">
      <c r="A7" t="s">
        <v>286</v>
      </c>
      <c r="B7" t="s">
        <v>283</v>
      </c>
      <c r="C7" t="s">
        <v>282</v>
      </c>
      <c r="D7">
        <v>47245</v>
      </c>
      <c r="E7">
        <v>20</v>
      </c>
      <c r="G7">
        <v>13.3</v>
      </c>
      <c r="H7">
        <v>2.206</v>
      </c>
      <c r="L7">
        <v>0</v>
      </c>
      <c r="M7" t="s">
        <v>0</v>
      </c>
      <c r="N7" t="s">
        <v>12</v>
      </c>
      <c r="O7">
        <v>2</v>
      </c>
      <c r="P7">
        <v>2022</v>
      </c>
      <c r="Q7" t="s">
        <v>288</v>
      </c>
      <c r="R7" t="s">
        <v>285</v>
      </c>
    </row>
    <row r="8" spans="1:18" x14ac:dyDescent="0.2">
      <c r="A8" t="s">
        <v>287</v>
      </c>
      <c r="B8" t="s">
        <v>280</v>
      </c>
      <c r="C8" t="s">
        <v>281</v>
      </c>
      <c r="D8">
        <f>D9</f>
        <v>47245</v>
      </c>
      <c r="F8">
        <v>68</v>
      </c>
      <c r="G8">
        <f>G6</f>
        <v>8</v>
      </c>
      <c r="H8">
        <f>H6</f>
        <v>1.3</v>
      </c>
      <c r="I8">
        <v>400</v>
      </c>
      <c r="L8">
        <v>0</v>
      </c>
      <c r="M8" t="s">
        <v>14</v>
      </c>
      <c r="N8" t="s">
        <v>13</v>
      </c>
      <c r="O8">
        <v>1</v>
      </c>
      <c r="P8">
        <v>2030</v>
      </c>
    </row>
    <row r="9" spans="1:18" x14ac:dyDescent="0.2">
      <c r="A9" t="s">
        <v>287</v>
      </c>
      <c r="B9" t="s">
        <v>283</v>
      </c>
      <c r="C9" t="s">
        <v>282</v>
      </c>
      <c r="D9">
        <f>D7</f>
        <v>47245</v>
      </c>
      <c r="E9">
        <f>E7</f>
        <v>20</v>
      </c>
      <c r="G9">
        <f>G7</f>
        <v>13.3</v>
      </c>
      <c r="H9">
        <f>H7</f>
        <v>2.206</v>
      </c>
      <c r="L9">
        <v>0</v>
      </c>
      <c r="M9" t="s">
        <v>0</v>
      </c>
      <c r="N9" t="s">
        <v>12</v>
      </c>
      <c r="O9">
        <v>2</v>
      </c>
      <c r="P9">
        <v>2030</v>
      </c>
    </row>
    <row r="10" spans="1:18" x14ac:dyDescent="0.2">
      <c r="A10" t="s">
        <v>289</v>
      </c>
      <c r="B10" t="s">
        <v>290</v>
      </c>
      <c r="C10" t="s">
        <v>292</v>
      </c>
      <c r="D10">
        <v>22195</v>
      </c>
      <c r="E10">
        <v>37</v>
      </c>
      <c r="G10">
        <v>2</v>
      </c>
      <c r="H10">
        <v>1.5</v>
      </c>
      <c r="L10">
        <v>0</v>
      </c>
      <c r="M10" t="s">
        <v>51</v>
      </c>
      <c r="N10" t="s">
        <v>12</v>
      </c>
      <c r="O10">
        <v>1</v>
      </c>
      <c r="P10">
        <v>2023</v>
      </c>
      <c r="Q10" t="s">
        <v>294</v>
      </c>
    </row>
    <row r="11" spans="1:18" x14ac:dyDescent="0.2">
      <c r="A11" t="s">
        <v>289</v>
      </c>
      <c r="B11" t="s">
        <v>291</v>
      </c>
      <c r="C11" t="s">
        <v>293</v>
      </c>
      <c r="D11">
        <v>22195</v>
      </c>
      <c r="E11">
        <v>26</v>
      </c>
      <c r="G11">
        <v>2</v>
      </c>
      <c r="H11">
        <v>1.5</v>
      </c>
      <c r="L11">
        <v>0</v>
      </c>
      <c r="M11" t="s">
        <v>0</v>
      </c>
      <c r="N11" t="s">
        <v>12</v>
      </c>
      <c r="O11">
        <v>2</v>
      </c>
      <c r="P11">
        <v>2023</v>
      </c>
    </row>
    <row r="12" spans="1:18" x14ac:dyDescent="0.2">
      <c r="A12" t="s">
        <v>295</v>
      </c>
      <c r="B12" t="s">
        <v>234</v>
      </c>
      <c r="C12" t="s">
        <v>236</v>
      </c>
      <c r="D12">
        <v>54769</v>
      </c>
      <c r="F12">
        <v>68</v>
      </c>
      <c r="G12">
        <f>7700/1000</f>
        <v>7.7</v>
      </c>
      <c r="H12">
        <f>2000/1000</f>
        <v>2</v>
      </c>
      <c r="I12">
        <v>230</v>
      </c>
      <c r="L12">
        <v>0</v>
      </c>
      <c r="M12" t="s">
        <v>14</v>
      </c>
      <c r="N12" t="s">
        <v>13</v>
      </c>
      <c r="O12">
        <v>1</v>
      </c>
      <c r="P12">
        <v>2022</v>
      </c>
      <c r="Q12" s="2" t="s">
        <v>238</v>
      </c>
      <c r="R12" t="s">
        <v>256</v>
      </c>
    </row>
    <row r="13" spans="1:18" x14ac:dyDescent="0.2">
      <c r="A13" t="s">
        <v>295</v>
      </c>
      <c r="B13" t="s">
        <v>280</v>
      </c>
      <c r="C13" t="s">
        <v>281</v>
      </c>
      <c r="D13">
        <v>50000</v>
      </c>
      <c r="F13">
        <v>68</v>
      </c>
      <c r="G13">
        <v>8</v>
      </c>
      <c r="H13">
        <v>1.3</v>
      </c>
      <c r="I13">
        <v>400</v>
      </c>
      <c r="L13">
        <v>0</v>
      </c>
      <c r="M13" t="s">
        <v>14</v>
      </c>
      <c r="N13" t="s">
        <v>13</v>
      </c>
      <c r="O13">
        <v>2</v>
      </c>
      <c r="P13">
        <v>2024</v>
      </c>
      <c r="Q13" t="s">
        <v>284</v>
      </c>
      <c r="R13" t="s">
        <v>285</v>
      </c>
    </row>
  </sheetData>
  <hyperlinks>
    <hyperlink ref="Q2" r:id="rId1" xr:uid="{2735D3DB-9E57-CF4D-B9E5-1C7CB70D8B95}"/>
    <hyperlink ref="Q12" r:id="rId2" xr:uid="{C4C4579B-DD40-6344-AC66-681A6ADE2F3A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408A-5552-E64E-B8BF-6688CD609935}">
  <dimension ref="A1:T59"/>
  <sheetViews>
    <sheetView tabSelected="1" topLeftCell="A39" workbookViewId="0">
      <selection activeCell="K62" sqref="K62"/>
    </sheetView>
  </sheetViews>
  <sheetFormatPr baseColWidth="10" defaultRowHeight="16" x14ac:dyDescent="0.2"/>
  <cols>
    <col min="2" max="2" width="20" bestFit="1" customWidth="1"/>
  </cols>
  <sheetData>
    <row r="1" spans="1:20" x14ac:dyDescent="0.2">
      <c r="A1" t="s">
        <v>17</v>
      </c>
      <c r="B1" t="s">
        <v>29</v>
      </c>
      <c r="C1" t="s">
        <v>30</v>
      </c>
      <c r="D1" t="s">
        <v>40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P1" t="str" cm="1">
        <f t="array" ref="P1:P30">_xlfn.UNIQUE(SUV!A:A)</f>
        <v>groupName</v>
      </c>
    </row>
    <row r="2" spans="1:20" x14ac:dyDescent="0.2">
      <c r="A2" t="s">
        <v>19</v>
      </c>
      <c r="B2" t="s">
        <v>39</v>
      </c>
      <c r="C2" t="b">
        <f>FALSE</f>
        <v>0</v>
      </c>
      <c r="D2">
        <v>-30</v>
      </c>
      <c r="E2">
        <v>30</v>
      </c>
      <c r="F2" t="b">
        <f>TRUE</f>
        <v>1</v>
      </c>
      <c r="G2" t="b">
        <f>FALSE</f>
        <v>0</v>
      </c>
      <c r="H2" t="b">
        <f>TRUE</f>
        <v>1</v>
      </c>
      <c r="I2" t="b">
        <f>TRUE</f>
        <v>1</v>
      </c>
      <c r="J2" t="b">
        <f>FALSE</f>
        <v>0</v>
      </c>
      <c r="K2" t="s">
        <v>38</v>
      </c>
      <c r="P2" t="str">
        <v>currentKona</v>
      </c>
      <c r="Q2">
        <f>COUNTIF(A:A,P2)</f>
        <v>1</v>
      </c>
      <c r="S2" t="s">
        <v>246</v>
      </c>
      <c r="T2">
        <v>0</v>
      </c>
    </row>
    <row r="3" spans="1:20" x14ac:dyDescent="0.2">
      <c r="A3" t="s">
        <v>20</v>
      </c>
      <c r="B3" t="s">
        <v>39</v>
      </c>
      <c r="C3" t="b">
        <f>FALSE</f>
        <v>0</v>
      </c>
      <c r="D3">
        <v>-30</v>
      </c>
      <c r="E3">
        <v>30</v>
      </c>
      <c r="F3" t="b">
        <f>TRUE</f>
        <v>1</v>
      </c>
      <c r="G3" t="b">
        <f>FALSE</f>
        <v>0</v>
      </c>
      <c r="H3" t="b">
        <f>FALSE</f>
        <v>0</v>
      </c>
      <c r="I3" t="b">
        <f>TRUE</f>
        <v>1</v>
      </c>
      <c r="J3" t="b">
        <f>FALSE</f>
        <v>0</v>
      </c>
      <c r="K3" t="s">
        <v>38</v>
      </c>
      <c r="P3" t="str">
        <v>futureKona</v>
      </c>
      <c r="Q3">
        <f t="shared" ref="Q3:Q30" si="0">COUNTIF(A:A,P3)</f>
        <v>1</v>
      </c>
      <c r="S3" t="s">
        <v>247</v>
      </c>
      <c r="T3">
        <v>0</v>
      </c>
    </row>
    <row r="4" spans="1:20" x14ac:dyDescent="0.2">
      <c r="A4" t="s">
        <v>21</v>
      </c>
      <c r="B4" t="s">
        <v>39</v>
      </c>
      <c r="C4" t="b">
        <f>FALSE</f>
        <v>0</v>
      </c>
      <c r="D4">
        <v>-30</v>
      </c>
      <c r="E4">
        <v>30</v>
      </c>
      <c r="F4" t="b">
        <f>FALSE</f>
        <v>0</v>
      </c>
      <c r="G4" t="b">
        <f>FALSE</f>
        <v>0</v>
      </c>
      <c r="H4" t="b">
        <v>0</v>
      </c>
      <c r="I4" t="b">
        <v>1</v>
      </c>
      <c r="J4" t="b">
        <f>FALSE</f>
        <v>0</v>
      </c>
      <c r="K4" t="s">
        <v>38</v>
      </c>
      <c r="P4" t="str">
        <v>currentNiro</v>
      </c>
      <c r="Q4">
        <f t="shared" si="0"/>
        <v>1</v>
      </c>
      <c r="S4" t="s">
        <v>248</v>
      </c>
      <c r="T4">
        <v>0</v>
      </c>
    </row>
    <row r="5" spans="1:20" x14ac:dyDescent="0.2">
      <c r="A5" t="s">
        <v>55</v>
      </c>
      <c r="B5" t="s">
        <v>79</v>
      </c>
      <c r="C5" t="b">
        <f>FALSE</f>
        <v>0</v>
      </c>
      <c r="D5">
        <v>-30</v>
      </c>
      <c r="E5">
        <v>30</v>
      </c>
      <c r="F5" t="b">
        <f>TRUE</f>
        <v>1</v>
      </c>
      <c r="G5" t="b">
        <f>FALSE</f>
        <v>0</v>
      </c>
      <c r="H5" t="b">
        <f>FALSE</f>
        <v>0</v>
      </c>
      <c r="I5" t="b">
        <f>TRUE</f>
        <v>1</v>
      </c>
      <c r="J5" t="b">
        <f>FALSE</f>
        <v>0</v>
      </c>
      <c r="K5" t="s">
        <v>38</v>
      </c>
      <c r="P5" t="str">
        <v>futureNiro</v>
      </c>
      <c r="Q5">
        <f t="shared" si="0"/>
        <v>1</v>
      </c>
      <c r="S5" t="s">
        <v>249</v>
      </c>
      <c r="T5">
        <v>0</v>
      </c>
    </row>
    <row r="6" spans="1:20" x14ac:dyDescent="0.2">
      <c r="A6" t="s">
        <v>61</v>
      </c>
      <c r="B6" t="s">
        <v>79</v>
      </c>
      <c r="C6" t="b">
        <f>FALSE</f>
        <v>0</v>
      </c>
      <c r="D6">
        <v>-30</v>
      </c>
      <c r="E6">
        <v>30</v>
      </c>
      <c r="F6" t="b">
        <f>FALSE</f>
        <v>0</v>
      </c>
      <c r="G6" t="b">
        <f>FALSE</f>
        <v>0</v>
      </c>
      <c r="H6" t="b">
        <f>TRUE</f>
        <v>1</v>
      </c>
      <c r="I6" t="b">
        <f>TRUE</f>
        <v>1</v>
      </c>
      <c r="J6" t="b">
        <f>FALSE</f>
        <v>0</v>
      </c>
      <c r="K6" t="s">
        <v>38</v>
      </c>
      <c r="P6" t="str">
        <v>currentXC40</v>
      </c>
      <c r="Q6">
        <f t="shared" si="0"/>
        <v>1</v>
      </c>
      <c r="S6" t="s">
        <v>250</v>
      </c>
      <c r="T6">
        <v>0</v>
      </c>
    </row>
    <row r="7" spans="1:20" x14ac:dyDescent="0.2">
      <c r="A7" t="s">
        <v>62</v>
      </c>
      <c r="B7" t="s">
        <v>75</v>
      </c>
      <c r="C7" t="b">
        <f>FALSE</f>
        <v>0</v>
      </c>
      <c r="D7">
        <v>-30</v>
      </c>
      <c r="E7">
        <v>30</v>
      </c>
      <c r="F7" t="b">
        <f>TRUE</f>
        <v>1</v>
      </c>
      <c r="G7" t="b">
        <f>FALSE</f>
        <v>0</v>
      </c>
      <c r="H7" t="b">
        <f>FALSE</f>
        <v>0</v>
      </c>
      <c r="I7" t="b">
        <f>TRUE</f>
        <v>1</v>
      </c>
      <c r="J7" t="b">
        <f>FALSE</f>
        <v>0</v>
      </c>
      <c r="K7" t="s">
        <v>38</v>
      </c>
      <c r="P7" t="str">
        <v>futureXC40</v>
      </c>
      <c r="Q7">
        <f t="shared" si="0"/>
        <v>1</v>
      </c>
      <c r="S7" t="s">
        <v>251</v>
      </c>
      <c r="T7">
        <v>0</v>
      </c>
    </row>
    <row r="8" spans="1:20" x14ac:dyDescent="0.2">
      <c r="A8" t="s">
        <v>63</v>
      </c>
      <c r="B8" t="s">
        <v>75</v>
      </c>
      <c r="C8" t="b">
        <f>FALSE</f>
        <v>0</v>
      </c>
      <c r="D8">
        <v>-30</v>
      </c>
      <c r="E8">
        <v>30</v>
      </c>
      <c r="F8" t="b">
        <f>FALSE</f>
        <v>0</v>
      </c>
      <c r="G8" t="b">
        <f>FALSE</f>
        <v>0</v>
      </c>
      <c r="H8" t="b">
        <f>TRUE</f>
        <v>1</v>
      </c>
      <c r="I8" t="b">
        <f>TRUE</f>
        <v>1</v>
      </c>
      <c r="J8" t="b">
        <f>FALSE</f>
        <v>0</v>
      </c>
      <c r="K8" t="s">
        <v>38</v>
      </c>
      <c r="P8" t="str">
        <v>currentEscape</v>
      </c>
      <c r="Q8">
        <f t="shared" si="0"/>
        <v>1</v>
      </c>
      <c r="S8" t="s">
        <v>23</v>
      </c>
      <c r="T8">
        <v>1</v>
      </c>
    </row>
    <row r="9" spans="1:20" x14ac:dyDescent="0.2">
      <c r="A9" t="s">
        <v>23</v>
      </c>
      <c r="B9" t="s">
        <v>76</v>
      </c>
      <c r="C9" t="b">
        <f>FALSE</f>
        <v>0</v>
      </c>
      <c r="D9">
        <v>-30</v>
      </c>
      <c r="E9">
        <v>30</v>
      </c>
      <c r="F9" t="b">
        <f>TRUE</f>
        <v>1</v>
      </c>
      <c r="G9" t="b">
        <f>FALSE</f>
        <v>0</v>
      </c>
      <c r="H9" t="b">
        <f>FALSE</f>
        <v>0</v>
      </c>
      <c r="I9" t="b">
        <f>TRUE</f>
        <v>1</v>
      </c>
      <c r="J9" t="b">
        <f>FALSE</f>
        <v>0</v>
      </c>
      <c r="K9" t="s">
        <v>38</v>
      </c>
      <c r="P9" t="str">
        <v>futureEscape</v>
      </c>
      <c r="Q9">
        <f t="shared" si="0"/>
        <v>1</v>
      </c>
      <c r="S9" t="s">
        <v>24</v>
      </c>
      <c r="T9">
        <v>1</v>
      </c>
    </row>
    <row r="10" spans="1:20" x14ac:dyDescent="0.2">
      <c r="A10" t="s">
        <v>24</v>
      </c>
      <c r="B10" t="s">
        <v>76</v>
      </c>
      <c r="C10" t="b">
        <f>FALSE</f>
        <v>0</v>
      </c>
      <c r="D10">
        <v>-30</v>
      </c>
      <c r="E10">
        <v>30</v>
      </c>
      <c r="F10" t="b">
        <f>FALSE</f>
        <v>0</v>
      </c>
      <c r="G10" t="b">
        <f>FALSE</f>
        <v>0</v>
      </c>
      <c r="H10" t="b">
        <v>0</v>
      </c>
      <c r="I10" t="b">
        <f>TRUE</f>
        <v>1</v>
      </c>
      <c r="J10" t="b">
        <f>FALSE</f>
        <v>0</v>
      </c>
      <c r="K10" t="s">
        <v>38</v>
      </c>
      <c r="P10" t="str">
        <v>currentRAV4</v>
      </c>
      <c r="Q10">
        <f t="shared" si="0"/>
        <v>1</v>
      </c>
      <c r="S10" t="s">
        <v>48</v>
      </c>
      <c r="T10">
        <v>1</v>
      </c>
    </row>
    <row r="11" spans="1:20" x14ac:dyDescent="0.2">
      <c r="A11" t="s">
        <v>48</v>
      </c>
      <c r="B11" t="s">
        <v>77</v>
      </c>
      <c r="C11" t="b">
        <f>FALSE</f>
        <v>0</v>
      </c>
      <c r="D11">
        <v>-30</v>
      </c>
      <c r="E11">
        <v>30</v>
      </c>
      <c r="F11" t="b">
        <f>TRUE</f>
        <v>1</v>
      </c>
      <c r="G11" t="b">
        <f>FALSE</f>
        <v>0</v>
      </c>
      <c r="H11" t="b">
        <f>FALSE</f>
        <v>0</v>
      </c>
      <c r="I11" t="b">
        <f>TRUE</f>
        <v>1</v>
      </c>
      <c r="J11" t="b">
        <f>FALSE</f>
        <v>0</v>
      </c>
      <c r="K11" t="s">
        <v>38</v>
      </c>
      <c r="P11" t="str">
        <v>futureRAV4</v>
      </c>
      <c r="Q11">
        <f t="shared" si="0"/>
        <v>1</v>
      </c>
      <c r="S11" t="s">
        <v>59</v>
      </c>
      <c r="T11">
        <v>1</v>
      </c>
    </row>
    <row r="12" spans="1:20" x14ac:dyDescent="0.2">
      <c r="A12" t="s">
        <v>59</v>
      </c>
      <c r="B12" t="s">
        <v>77</v>
      </c>
      <c r="C12" t="b">
        <f>FALSE</f>
        <v>0</v>
      </c>
      <c r="D12">
        <v>-30</v>
      </c>
      <c r="E12">
        <v>30</v>
      </c>
      <c r="F12" t="b">
        <f>FALSE</f>
        <v>0</v>
      </c>
      <c r="G12" t="b">
        <f>FALSE</f>
        <v>0</v>
      </c>
      <c r="H12" t="b">
        <f>TRUE</f>
        <v>1</v>
      </c>
      <c r="I12" t="b">
        <f>TRUE</f>
        <v>1</v>
      </c>
      <c r="J12" t="b">
        <f>FALSE</f>
        <v>0</v>
      </c>
      <c r="K12" t="s">
        <v>38</v>
      </c>
      <c r="P12" t="str">
        <v>currentWrangler</v>
      </c>
      <c r="Q12">
        <f t="shared" si="0"/>
        <v>1</v>
      </c>
      <c r="S12" t="s">
        <v>71</v>
      </c>
      <c r="T12">
        <v>1</v>
      </c>
    </row>
    <row r="13" spans="1:20" x14ac:dyDescent="0.2">
      <c r="A13" t="s">
        <v>71</v>
      </c>
      <c r="B13" t="s">
        <v>78</v>
      </c>
      <c r="C13" t="b">
        <f>FALSE</f>
        <v>0</v>
      </c>
      <c r="D13">
        <v>-30</v>
      </c>
      <c r="E13">
        <v>30</v>
      </c>
      <c r="F13" t="b">
        <f>TRUE</f>
        <v>1</v>
      </c>
      <c r="G13" t="b">
        <f>FALSE</f>
        <v>0</v>
      </c>
      <c r="H13" t="b">
        <f>FALSE</f>
        <v>0</v>
      </c>
      <c r="I13" t="b">
        <f>TRUE</f>
        <v>1</v>
      </c>
      <c r="J13" t="b">
        <f>FALSE</f>
        <v>0</v>
      </c>
      <c r="K13" t="s">
        <v>38</v>
      </c>
      <c r="P13" t="str">
        <v>futureWrangler</v>
      </c>
      <c r="Q13">
        <f t="shared" si="0"/>
        <v>1</v>
      </c>
      <c r="S13" t="s">
        <v>72</v>
      </c>
      <c r="T13">
        <v>1</v>
      </c>
    </row>
    <row r="14" spans="1:20" x14ac:dyDescent="0.2">
      <c r="A14" t="s">
        <v>72</v>
      </c>
      <c r="B14" t="s">
        <v>78</v>
      </c>
      <c r="C14" t="b">
        <f>FALSE</f>
        <v>0</v>
      </c>
      <c r="D14">
        <v>-30</v>
      </c>
      <c r="E14">
        <v>30</v>
      </c>
      <c r="F14" t="b">
        <f>FALSE</f>
        <v>0</v>
      </c>
      <c r="G14" t="b">
        <f>FALSE</f>
        <v>0</v>
      </c>
      <c r="H14" t="b">
        <f>TRUE</f>
        <v>1</v>
      </c>
      <c r="I14" t="b">
        <f>TRUE</f>
        <v>1</v>
      </c>
      <c r="J14" t="b">
        <f>FALSE</f>
        <v>0</v>
      </c>
      <c r="K14" t="s">
        <v>38</v>
      </c>
      <c r="P14" t="str">
        <v>currentOutlander</v>
      </c>
      <c r="Q14">
        <f t="shared" si="0"/>
        <v>1</v>
      </c>
      <c r="S14" t="s">
        <v>102</v>
      </c>
      <c r="T14">
        <v>1</v>
      </c>
    </row>
    <row r="15" spans="1:20" x14ac:dyDescent="0.2">
      <c r="A15" t="s">
        <v>80</v>
      </c>
      <c r="B15" t="s">
        <v>85</v>
      </c>
      <c r="C15" t="b">
        <f>FALSE</f>
        <v>0</v>
      </c>
      <c r="D15">
        <v>-30</v>
      </c>
      <c r="E15">
        <v>30</v>
      </c>
      <c r="F15" t="b">
        <f>TRUE</f>
        <v>1</v>
      </c>
      <c r="G15" t="b">
        <f>FALSE</f>
        <v>0</v>
      </c>
      <c r="H15" t="b">
        <f>FALSE</f>
        <v>0</v>
      </c>
      <c r="I15" t="b">
        <f>TRUE</f>
        <v>1</v>
      </c>
      <c r="J15" t="b">
        <f>FALSE</f>
        <v>0</v>
      </c>
      <c r="K15" t="s">
        <v>38</v>
      </c>
      <c r="P15" t="str">
        <v>futureOutlander</v>
      </c>
      <c r="Q15">
        <f t="shared" si="0"/>
        <v>1</v>
      </c>
      <c r="S15" t="s">
        <v>111</v>
      </c>
      <c r="T15">
        <v>1</v>
      </c>
    </row>
    <row r="16" spans="1:20" x14ac:dyDescent="0.2">
      <c r="A16" t="s">
        <v>86</v>
      </c>
      <c r="B16" t="s">
        <v>85</v>
      </c>
      <c r="C16" t="b">
        <f>FALSE</f>
        <v>0</v>
      </c>
      <c r="D16">
        <v>-30</v>
      </c>
      <c r="E16">
        <v>30</v>
      </c>
      <c r="F16" t="b">
        <f>FALSE</f>
        <v>0</v>
      </c>
      <c r="G16" t="b">
        <f>FALSE</f>
        <v>0</v>
      </c>
      <c r="H16" t="b">
        <f>TRUE</f>
        <v>1</v>
      </c>
      <c r="I16" t="b">
        <f>TRUE</f>
        <v>1</v>
      </c>
      <c r="J16" t="b">
        <f>FALSE</f>
        <v>0</v>
      </c>
      <c r="K16" t="s">
        <v>38</v>
      </c>
      <c r="P16" t="str">
        <v>currentTucson</v>
      </c>
      <c r="Q16">
        <f t="shared" si="0"/>
        <v>1</v>
      </c>
      <c r="S16" t="s">
        <v>112</v>
      </c>
      <c r="T16">
        <v>1</v>
      </c>
    </row>
    <row r="17" spans="1:20" x14ac:dyDescent="0.2">
      <c r="A17" t="s">
        <v>102</v>
      </c>
      <c r="B17" t="s">
        <v>231</v>
      </c>
      <c r="C17" t="b">
        <f>FALSE</f>
        <v>0</v>
      </c>
      <c r="D17">
        <v>-10</v>
      </c>
      <c r="E17">
        <v>20</v>
      </c>
      <c r="F17" t="b">
        <f>FALSE</f>
        <v>0</v>
      </c>
      <c r="G17" t="b">
        <f>FALSE</f>
        <v>0</v>
      </c>
      <c r="H17" t="b">
        <v>0</v>
      </c>
      <c r="I17" t="b">
        <v>1</v>
      </c>
      <c r="J17" t="b">
        <f>FALSE</f>
        <v>0</v>
      </c>
      <c r="K17" t="s">
        <v>38</v>
      </c>
      <c r="P17" t="str">
        <v>futureTucson</v>
      </c>
      <c r="Q17">
        <f t="shared" si="0"/>
        <v>1</v>
      </c>
      <c r="S17" t="s">
        <v>119</v>
      </c>
      <c r="T17">
        <v>1</v>
      </c>
    </row>
    <row r="18" spans="1:20" x14ac:dyDescent="0.2">
      <c r="A18" t="s">
        <v>111</v>
      </c>
      <c r="B18" t="s">
        <v>231</v>
      </c>
      <c r="C18" t="b">
        <f>FALSE</f>
        <v>0</v>
      </c>
      <c r="D18">
        <v>-10</v>
      </c>
      <c r="E18">
        <v>20</v>
      </c>
      <c r="F18" t="b">
        <f>FALSE</f>
        <v>0</v>
      </c>
      <c r="G18" t="b">
        <f>FALSE</f>
        <v>0</v>
      </c>
      <c r="H18" t="b">
        <v>0</v>
      </c>
      <c r="I18" t="b">
        <v>1</v>
      </c>
      <c r="J18" t="b">
        <f>FALSE</f>
        <v>0</v>
      </c>
      <c r="K18" t="s">
        <v>38</v>
      </c>
      <c r="P18" t="str">
        <v>currentNiro2</v>
      </c>
      <c r="Q18">
        <f t="shared" si="0"/>
        <v>1</v>
      </c>
      <c r="S18" t="s">
        <v>128</v>
      </c>
      <c r="T18">
        <v>1</v>
      </c>
    </row>
    <row r="19" spans="1:20" x14ac:dyDescent="0.2">
      <c r="A19" t="s">
        <v>112</v>
      </c>
      <c r="B19" t="s">
        <v>231</v>
      </c>
      <c r="C19" t="b">
        <f>FALSE</f>
        <v>0</v>
      </c>
      <c r="D19">
        <v>-10</v>
      </c>
      <c r="E19">
        <v>20</v>
      </c>
      <c r="F19" t="b">
        <f>FALSE</f>
        <v>0</v>
      </c>
      <c r="G19" t="b">
        <f>FALSE</f>
        <v>0</v>
      </c>
      <c r="H19" t="b">
        <v>0</v>
      </c>
      <c r="I19" t="b">
        <v>1</v>
      </c>
      <c r="J19" t="b">
        <f>FALSE</f>
        <v>0</v>
      </c>
      <c r="K19" t="s">
        <v>38</v>
      </c>
      <c r="P19" t="str">
        <v>futureNiro2</v>
      </c>
      <c r="Q19">
        <f t="shared" si="0"/>
        <v>1</v>
      </c>
      <c r="S19" t="s">
        <v>129</v>
      </c>
      <c r="T19">
        <v>1</v>
      </c>
    </row>
    <row r="20" spans="1:20" x14ac:dyDescent="0.2">
      <c r="A20" t="s">
        <v>119</v>
      </c>
      <c r="B20" t="s">
        <v>231</v>
      </c>
      <c r="C20" t="b">
        <f>FALSE</f>
        <v>0</v>
      </c>
      <c r="D20">
        <v>-10</v>
      </c>
      <c r="E20">
        <v>20</v>
      </c>
      <c r="F20" t="b">
        <f>FALSE</f>
        <v>0</v>
      </c>
      <c r="G20" t="b">
        <f>FALSE</f>
        <v>0</v>
      </c>
      <c r="H20" t="b">
        <v>0</v>
      </c>
      <c r="I20" t="b">
        <v>1</v>
      </c>
      <c r="J20" t="b">
        <f>FALSE</f>
        <v>0</v>
      </c>
      <c r="K20" t="s">
        <v>38</v>
      </c>
      <c r="P20" t="str">
        <v>currentAviator</v>
      </c>
      <c r="Q20">
        <f t="shared" si="0"/>
        <v>1</v>
      </c>
      <c r="S20" t="s">
        <v>140</v>
      </c>
      <c r="T20">
        <v>1</v>
      </c>
    </row>
    <row r="21" spans="1:20" x14ac:dyDescent="0.2">
      <c r="A21" t="s">
        <v>128</v>
      </c>
      <c r="B21" t="s">
        <v>231</v>
      </c>
      <c r="C21" t="b">
        <f>FALSE</f>
        <v>0</v>
      </c>
      <c r="D21">
        <v>-10</v>
      </c>
      <c r="E21">
        <v>20</v>
      </c>
      <c r="F21" t="b">
        <f>FALSE</f>
        <v>0</v>
      </c>
      <c r="G21" t="b">
        <f>FALSE</f>
        <v>0</v>
      </c>
      <c r="H21" t="b">
        <v>0</v>
      </c>
      <c r="I21" t="b">
        <v>1</v>
      </c>
      <c r="J21" t="b">
        <f>FALSE</f>
        <v>0</v>
      </c>
      <c r="K21" t="s">
        <v>38</v>
      </c>
      <c r="P21" t="str">
        <v>futureAviator</v>
      </c>
      <c r="Q21">
        <f t="shared" si="0"/>
        <v>1</v>
      </c>
      <c r="S21" t="s">
        <v>147</v>
      </c>
      <c r="T21">
        <v>1</v>
      </c>
    </row>
    <row r="22" spans="1:20" x14ac:dyDescent="0.2">
      <c r="A22" t="s">
        <v>129</v>
      </c>
      <c r="B22" t="s">
        <v>231</v>
      </c>
      <c r="C22" t="b">
        <f>FALSE</f>
        <v>0</v>
      </c>
      <c r="D22">
        <v>-10</v>
      </c>
      <c r="E22">
        <v>20</v>
      </c>
      <c r="F22" t="b">
        <f>FALSE</f>
        <v>0</v>
      </c>
      <c r="G22" t="b">
        <f>FALSE</f>
        <v>0</v>
      </c>
      <c r="H22" t="b">
        <v>0</v>
      </c>
      <c r="I22" t="b">
        <v>1</v>
      </c>
      <c r="J22" t="b">
        <f>FALSE</f>
        <v>0</v>
      </c>
      <c r="K22" t="s">
        <v>38</v>
      </c>
      <c r="P22" t="str">
        <v>currentCorsair</v>
      </c>
      <c r="Q22">
        <f t="shared" si="0"/>
        <v>1</v>
      </c>
      <c r="S22" t="s">
        <v>150</v>
      </c>
      <c r="T22">
        <v>1</v>
      </c>
    </row>
    <row r="23" spans="1:20" x14ac:dyDescent="0.2">
      <c r="A23" t="s">
        <v>130</v>
      </c>
      <c r="B23" t="s">
        <v>231</v>
      </c>
      <c r="C23" t="b">
        <f>FALSE</f>
        <v>0</v>
      </c>
      <c r="D23">
        <v>-10</v>
      </c>
      <c r="E23">
        <v>20</v>
      </c>
      <c r="F23" t="b">
        <f>FALSE</f>
        <v>0</v>
      </c>
      <c r="G23" t="b">
        <f>FALSE</f>
        <v>0</v>
      </c>
      <c r="H23" t="b">
        <v>0</v>
      </c>
      <c r="I23" t="b">
        <v>1</v>
      </c>
      <c r="J23" t="b">
        <f>FALSE</f>
        <v>0</v>
      </c>
      <c r="K23" t="s">
        <v>38</v>
      </c>
      <c r="P23" t="str">
        <v>futureCorsair</v>
      </c>
      <c r="Q23">
        <f t="shared" si="0"/>
        <v>1</v>
      </c>
      <c r="S23" t="s">
        <v>155</v>
      </c>
      <c r="T23">
        <v>1</v>
      </c>
    </row>
    <row r="24" spans="1:20" x14ac:dyDescent="0.2">
      <c r="A24" t="s">
        <v>131</v>
      </c>
      <c r="B24" t="s">
        <v>231</v>
      </c>
      <c r="C24" t="b">
        <f>FALSE</f>
        <v>0</v>
      </c>
      <c r="D24">
        <v>-10</v>
      </c>
      <c r="E24">
        <v>20</v>
      </c>
      <c r="F24" t="b">
        <f>FALSE</f>
        <v>0</v>
      </c>
      <c r="G24" t="b">
        <f>FALSE</f>
        <v>0</v>
      </c>
      <c r="H24" t="b">
        <v>0</v>
      </c>
      <c r="I24" t="b">
        <v>1</v>
      </c>
      <c r="J24" t="b">
        <f>FALSE</f>
        <v>0</v>
      </c>
      <c r="K24" t="s">
        <v>38</v>
      </c>
      <c r="P24" t="str">
        <v>currentQ5</v>
      </c>
      <c r="Q24">
        <f t="shared" si="0"/>
        <v>1</v>
      </c>
      <c r="S24" t="s">
        <v>156</v>
      </c>
      <c r="T24">
        <v>1</v>
      </c>
    </row>
    <row r="25" spans="1:20" x14ac:dyDescent="0.2">
      <c r="A25" t="s">
        <v>140</v>
      </c>
      <c r="B25" t="s">
        <v>231</v>
      </c>
      <c r="C25" t="b">
        <f>FALSE</f>
        <v>0</v>
      </c>
      <c r="D25">
        <v>-10</v>
      </c>
      <c r="E25">
        <v>20</v>
      </c>
      <c r="F25" t="b">
        <f>FALSE</f>
        <v>0</v>
      </c>
      <c r="G25" t="b">
        <f>FALSE</f>
        <v>0</v>
      </c>
      <c r="H25" t="b">
        <v>0</v>
      </c>
      <c r="I25" t="b">
        <v>1</v>
      </c>
      <c r="J25" t="b">
        <f>FALSE</f>
        <v>0</v>
      </c>
      <c r="K25" t="s">
        <v>38</v>
      </c>
      <c r="P25" t="str">
        <v>futureQ5</v>
      </c>
      <c r="Q25">
        <f t="shared" si="0"/>
        <v>1</v>
      </c>
      <c r="S25" t="s">
        <v>164</v>
      </c>
      <c r="T25">
        <v>1</v>
      </c>
    </row>
    <row r="26" spans="1:20" x14ac:dyDescent="0.2">
      <c r="A26" t="s">
        <v>147</v>
      </c>
      <c r="B26" t="s">
        <v>231</v>
      </c>
      <c r="C26" t="b">
        <f>FALSE</f>
        <v>0</v>
      </c>
      <c r="D26">
        <v>-10</v>
      </c>
      <c r="E26">
        <v>20</v>
      </c>
      <c r="F26" t="b">
        <f>FALSE</f>
        <v>0</v>
      </c>
      <c r="G26" t="b">
        <f>FALSE</f>
        <v>0</v>
      </c>
      <c r="H26" t="b">
        <v>0</v>
      </c>
      <c r="I26" t="b">
        <v>1</v>
      </c>
      <c r="J26" t="b">
        <f>FALSE</f>
        <v>0</v>
      </c>
      <c r="K26" t="s">
        <v>38</v>
      </c>
      <c r="P26" t="str">
        <v>currentXC90</v>
      </c>
      <c r="Q26">
        <f t="shared" si="0"/>
        <v>1</v>
      </c>
      <c r="S26" t="s">
        <v>173</v>
      </c>
      <c r="T26">
        <v>1</v>
      </c>
    </row>
    <row r="27" spans="1:20" x14ac:dyDescent="0.2">
      <c r="A27" t="s">
        <v>149</v>
      </c>
      <c r="B27" t="s">
        <v>231</v>
      </c>
      <c r="C27" t="b">
        <f>FALSE</f>
        <v>0</v>
      </c>
      <c r="D27">
        <v>-10</v>
      </c>
      <c r="E27">
        <v>20</v>
      </c>
      <c r="F27" t="b">
        <f>FALSE</f>
        <v>0</v>
      </c>
      <c r="G27" t="b">
        <f>FALSE</f>
        <v>0</v>
      </c>
      <c r="H27" t="b">
        <v>0</v>
      </c>
      <c r="I27" t="b">
        <v>1</v>
      </c>
      <c r="J27" t="b">
        <f>FALSE</f>
        <v>0</v>
      </c>
      <c r="K27" t="s">
        <v>38</v>
      </c>
      <c r="P27" t="str">
        <v>futureXC90</v>
      </c>
      <c r="Q27">
        <f t="shared" si="0"/>
        <v>1</v>
      </c>
      <c r="S27" t="s">
        <v>180</v>
      </c>
      <c r="T27">
        <v>1</v>
      </c>
    </row>
    <row r="28" spans="1:20" x14ac:dyDescent="0.2">
      <c r="A28" t="s">
        <v>150</v>
      </c>
      <c r="B28" t="s">
        <v>231</v>
      </c>
      <c r="C28" t="b">
        <f>FALSE</f>
        <v>0</v>
      </c>
      <c r="D28">
        <v>-10</v>
      </c>
      <c r="E28">
        <v>20</v>
      </c>
      <c r="F28" t="b">
        <f>FALSE</f>
        <v>0</v>
      </c>
      <c r="G28" t="b">
        <f>FALSE</f>
        <v>0</v>
      </c>
      <c r="H28" t="b">
        <v>0</v>
      </c>
      <c r="I28" t="b">
        <v>1</v>
      </c>
      <c r="J28" t="b">
        <f>FALSE</f>
        <v>0</v>
      </c>
      <c r="K28" t="s">
        <v>38</v>
      </c>
      <c r="P28" t="str">
        <v>currentXC60</v>
      </c>
      <c r="Q28">
        <f t="shared" si="0"/>
        <v>1</v>
      </c>
      <c r="S28" t="s">
        <v>193</v>
      </c>
      <c r="T28">
        <v>1</v>
      </c>
    </row>
    <row r="29" spans="1:20" x14ac:dyDescent="0.2">
      <c r="A29" t="s">
        <v>155</v>
      </c>
      <c r="B29" t="s">
        <v>231</v>
      </c>
      <c r="C29" t="b">
        <f>FALSE</f>
        <v>0</v>
      </c>
      <c r="D29">
        <v>-10</v>
      </c>
      <c r="E29">
        <v>20</v>
      </c>
      <c r="F29" t="b">
        <f>FALSE</f>
        <v>0</v>
      </c>
      <c r="G29" t="b">
        <f>FALSE</f>
        <v>0</v>
      </c>
      <c r="H29" t="b">
        <v>0</v>
      </c>
      <c r="I29" t="b">
        <v>1</v>
      </c>
      <c r="J29" t="b">
        <f>FALSE</f>
        <v>0</v>
      </c>
      <c r="K29" t="s">
        <v>38</v>
      </c>
      <c r="P29" t="str">
        <v>futureXC60</v>
      </c>
      <c r="Q29">
        <f t="shared" si="0"/>
        <v>1</v>
      </c>
      <c r="S29" t="s">
        <v>203</v>
      </c>
      <c r="T29">
        <v>1</v>
      </c>
    </row>
    <row r="30" spans="1:20" x14ac:dyDescent="0.2">
      <c r="A30" t="s">
        <v>156</v>
      </c>
      <c r="B30" t="s">
        <v>231</v>
      </c>
      <c r="C30" t="b">
        <f>FALSE</f>
        <v>0</v>
      </c>
      <c r="D30">
        <v>-10</v>
      </c>
      <c r="E30">
        <v>20</v>
      </c>
      <c r="F30" t="b">
        <f>FALSE</f>
        <v>0</v>
      </c>
      <c r="G30" t="b">
        <f>FALSE</f>
        <v>0</v>
      </c>
      <c r="H30" t="b">
        <v>0</v>
      </c>
      <c r="I30" t="b">
        <v>1</v>
      </c>
      <c r="J30" t="b">
        <f>FALSE</f>
        <v>0</v>
      </c>
      <c r="K30" t="s">
        <v>38</v>
      </c>
      <c r="P30">
        <v>0</v>
      </c>
      <c r="Q30">
        <f t="shared" si="0"/>
        <v>0</v>
      </c>
    </row>
    <row r="31" spans="1:20" x14ac:dyDescent="0.2">
      <c r="A31" t="s">
        <v>162</v>
      </c>
      <c r="B31" t="s">
        <v>231</v>
      </c>
      <c r="C31" t="b">
        <f>FALSE</f>
        <v>0</v>
      </c>
      <c r="D31">
        <v>-10</v>
      </c>
      <c r="E31">
        <v>20</v>
      </c>
      <c r="F31" t="b">
        <f>FALSE</f>
        <v>0</v>
      </c>
      <c r="G31" t="b">
        <f>FALSE</f>
        <v>0</v>
      </c>
      <c r="H31" t="b">
        <v>0</v>
      </c>
      <c r="I31" t="b">
        <v>1</v>
      </c>
      <c r="J31" t="b">
        <f>FALSE</f>
        <v>0</v>
      </c>
      <c r="K31" t="s">
        <v>38</v>
      </c>
    </row>
    <row r="32" spans="1:20" x14ac:dyDescent="0.2">
      <c r="A32" t="s">
        <v>164</v>
      </c>
      <c r="B32" t="s">
        <v>231</v>
      </c>
      <c r="C32" t="b">
        <f>FALSE</f>
        <v>0</v>
      </c>
      <c r="D32">
        <v>-10</v>
      </c>
      <c r="E32">
        <v>20</v>
      </c>
      <c r="F32" t="b">
        <f>FALSE</f>
        <v>0</v>
      </c>
      <c r="G32" t="b">
        <f>FALSE</f>
        <v>0</v>
      </c>
      <c r="H32" t="b">
        <v>0</v>
      </c>
      <c r="I32" t="b">
        <v>1</v>
      </c>
      <c r="J32" t="b">
        <f>FALSE</f>
        <v>0</v>
      </c>
      <c r="K32" t="s">
        <v>38</v>
      </c>
    </row>
    <row r="33" spans="1:11" x14ac:dyDescent="0.2">
      <c r="A33" t="s">
        <v>173</v>
      </c>
      <c r="B33" t="s">
        <v>231</v>
      </c>
      <c r="C33" t="b">
        <f>FALSE</f>
        <v>0</v>
      </c>
      <c r="D33">
        <v>-10</v>
      </c>
      <c r="E33">
        <v>20</v>
      </c>
      <c r="F33" t="b">
        <f>FALSE</f>
        <v>0</v>
      </c>
      <c r="G33" t="b">
        <f>FALSE</f>
        <v>0</v>
      </c>
      <c r="H33" t="b">
        <v>0</v>
      </c>
      <c r="I33" t="b">
        <v>1</v>
      </c>
      <c r="J33" t="b">
        <f>FALSE</f>
        <v>0</v>
      </c>
      <c r="K33" t="s">
        <v>38</v>
      </c>
    </row>
    <row r="34" spans="1:11" x14ac:dyDescent="0.2">
      <c r="A34" t="s">
        <v>180</v>
      </c>
      <c r="B34" t="s">
        <v>231</v>
      </c>
      <c r="C34" t="b">
        <f>FALSE</f>
        <v>0</v>
      </c>
      <c r="D34">
        <v>-10</v>
      </c>
      <c r="E34">
        <v>20</v>
      </c>
      <c r="F34" t="b">
        <f>FALSE</f>
        <v>0</v>
      </c>
      <c r="G34" t="b">
        <f>FALSE</f>
        <v>0</v>
      </c>
      <c r="H34" t="b">
        <v>0</v>
      </c>
      <c r="I34" t="b">
        <v>1</v>
      </c>
      <c r="J34" t="b">
        <f>FALSE</f>
        <v>0</v>
      </c>
      <c r="K34" t="s">
        <v>38</v>
      </c>
    </row>
    <row r="35" spans="1:11" x14ac:dyDescent="0.2">
      <c r="A35" t="s">
        <v>193</v>
      </c>
      <c r="B35" t="s">
        <v>231</v>
      </c>
      <c r="C35" t="b">
        <f>FALSE</f>
        <v>0</v>
      </c>
      <c r="D35">
        <v>-10</v>
      </c>
      <c r="E35">
        <v>20</v>
      </c>
      <c r="F35" t="b">
        <f>FALSE</f>
        <v>0</v>
      </c>
      <c r="G35" t="b">
        <f>FALSE</f>
        <v>0</v>
      </c>
      <c r="H35" t="b">
        <v>0</v>
      </c>
      <c r="I35" t="b">
        <v>1</v>
      </c>
      <c r="J35" t="b">
        <f>FALSE</f>
        <v>0</v>
      </c>
      <c r="K35" t="s">
        <v>38</v>
      </c>
    </row>
    <row r="36" spans="1:11" x14ac:dyDescent="0.2">
      <c r="A36" t="s">
        <v>203</v>
      </c>
      <c r="B36" t="s">
        <v>231</v>
      </c>
      <c r="C36" t="b">
        <f>FALSE</f>
        <v>0</v>
      </c>
      <c r="D36">
        <v>-10</v>
      </c>
      <c r="E36">
        <v>20</v>
      </c>
      <c r="F36" t="b">
        <f>FALSE</f>
        <v>0</v>
      </c>
      <c r="G36" t="b">
        <f>FALSE</f>
        <v>0</v>
      </c>
      <c r="H36" t="b">
        <v>0</v>
      </c>
      <c r="I36" t="b">
        <v>1</v>
      </c>
      <c r="J36" t="b">
        <f>FALSE</f>
        <v>0</v>
      </c>
      <c r="K36" t="s">
        <v>38</v>
      </c>
    </row>
    <row r="37" spans="1:11" x14ac:dyDescent="0.2">
      <c r="A37" t="s">
        <v>253</v>
      </c>
      <c r="B37" t="s">
        <v>232</v>
      </c>
      <c r="C37" t="b">
        <f>FALSE</f>
        <v>0</v>
      </c>
      <c r="D37">
        <v>-10</v>
      </c>
      <c r="E37">
        <v>20</v>
      </c>
      <c r="F37" t="b">
        <f>FALSE</f>
        <v>0</v>
      </c>
      <c r="G37" t="b">
        <f>FALSE</f>
        <v>0</v>
      </c>
      <c r="H37" t="b">
        <v>0</v>
      </c>
      <c r="I37" t="b">
        <v>1</v>
      </c>
      <c r="J37" t="b">
        <f>FALSE</f>
        <v>0</v>
      </c>
      <c r="K37" t="s">
        <v>38</v>
      </c>
    </row>
    <row r="38" spans="1:11" x14ac:dyDescent="0.2">
      <c r="A38" t="s">
        <v>120</v>
      </c>
      <c r="B38" t="s">
        <v>232</v>
      </c>
      <c r="C38" t="b">
        <f>FALSE</f>
        <v>0</v>
      </c>
      <c r="D38">
        <v>-10</v>
      </c>
      <c r="E38">
        <v>20</v>
      </c>
      <c r="F38" t="b">
        <f>FALSE</f>
        <v>0</v>
      </c>
      <c r="G38" t="b">
        <f>FALSE</f>
        <v>0</v>
      </c>
      <c r="H38" t="b">
        <v>0</v>
      </c>
      <c r="I38" t="b">
        <v>1</v>
      </c>
      <c r="J38" t="b">
        <f>FALSE</f>
        <v>0</v>
      </c>
      <c r="K38" t="s">
        <v>38</v>
      </c>
    </row>
    <row r="39" spans="1:11" x14ac:dyDescent="0.2">
      <c r="A39" t="s">
        <v>127</v>
      </c>
      <c r="B39" t="s">
        <v>232</v>
      </c>
      <c r="C39" t="b">
        <f>FALSE</f>
        <v>0</v>
      </c>
      <c r="D39">
        <v>-10</v>
      </c>
      <c r="E39">
        <v>20</v>
      </c>
      <c r="F39" t="b">
        <f>FALSE</f>
        <v>0</v>
      </c>
      <c r="G39" t="b">
        <f>FALSE</f>
        <v>0</v>
      </c>
      <c r="H39" t="b">
        <v>0</v>
      </c>
      <c r="I39" t="b">
        <v>1</v>
      </c>
      <c r="J39" t="b">
        <f>FALSE</f>
        <v>0</v>
      </c>
      <c r="K39" t="s">
        <v>38</v>
      </c>
    </row>
    <row r="40" spans="1:11" x14ac:dyDescent="0.2">
      <c r="A40" t="s">
        <v>187</v>
      </c>
      <c r="B40" t="s">
        <v>232</v>
      </c>
      <c r="C40" t="b">
        <f>FALSE</f>
        <v>0</v>
      </c>
      <c r="D40">
        <v>-10</v>
      </c>
      <c r="E40">
        <v>20</v>
      </c>
      <c r="F40" t="b">
        <f>FALSE</f>
        <v>0</v>
      </c>
      <c r="G40" t="b">
        <f>FALSE</f>
        <v>0</v>
      </c>
      <c r="H40" t="b">
        <v>0</v>
      </c>
      <c r="I40" t="b">
        <v>1</v>
      </c>
      <c r="J40" t="b">
        <f>FALSE</f>
        <v>0</v>
      </c>
      <c r="K40" t="s">
        <v>38</v>
      </c>
    </row>
    <row r="41" spans="1:11" x14ac:dyDescent="0.2">
      <c r="A41" t="s">
        <v>212</v>
      </c>
      <c r="B41" t="s">
        <v>232</v>
      </c>
      <c r="C41" t="b">
        <f>FALSE</f>
        <v>0</v>
      </c>
      <c r="D41">
        <v>-10</v>
      </c>
      <c r="E41">
        <v>20</v>
      </c>
      <c r="F41" t="b">
        <f>FALSE</f>
        <v>0</v>
      </c>
      <c r="G41" t="b">
        <f>FALSE</f>
        <v>0</v>
      </c>
      <c r="H41" t="b">
        <v>0</v>
      </c>
      <c r="I41" t="b">
        <v>1</v>
      </c>
      <c r="J41" t="b">
        <f>FALSE</f>
        <v>0</v>
      </c>
      <c r="K41" t="s">
        <v>38</v>
      </c>
    </row>
    <row r="42" spans="1:11" x14ac:dyDescent="0.2">
      <c r="A42" t="s">
        <v>221</v>
      </c>
      <c r="B42" t="s">
        <v>232</v>
      </c>
      <c r="C42" t="b">
        <f>FALSE</f>
        <v>0</v>
      </c>
      <c r="D42">
        <v>-10</v>
      </c>
      <c r="E42">
        <v>20</v>
      </c>
      <c r="F42" t="b">
        <f>FALSE</f>
        <v>0</v>
      </c>
      <c r="G42" t="b">
        <f>FALSE</f>
        <v>0</v>
      </c>
      <c r="H42" t="b">
        <v>0</v>
      </c>
      <c r="I42" t="b">
        <v>1</v>
      </c>
      <c r="J42" t="b">
        <f>FALSE</f>
        <v>0</v>
      </c>
      <c r="K42" t="s">
        <v>38</v>
      </c>
    </row>
    <row r="43" spans="1:11" x14ac:dyDescent="0.2">
      <c r="A43" t="s">
        <v>233</v>
      </c>
      <c r="B43" t="s">
        <v>240</v>
      </c>
      <c r="C43" t="b">
        <f>FALSE</f>
        <v>0</v>
      </c>
      <c r="D43">
        <v>-30</v>
      </c>
      <c r="E43">
        <v>20</v>
      </c>
      <c r="F43" t="b">
        <v>1</v>
      </c>
      <c r="G43" t="b">
        <f>FALSE</f>
        <v>0</v>
      </c>
      <c r="H43" t="b">
        <v>1</v>
      </c>
      <c r="I43" t="b">
        <v>1</v>
      </c>
      <c r="J43" t="b">
        <f>FALSE</f>
        <v>0</v>
      </c>
      <c r="K43" t="s">
        <v>38</v>
      </c>
    </row>
    <row r="44" spans="1:11" x14ac:dyDescent="0.2">
      <c r="A44" t="s">
        <v>241</v>
      </c>
      <c r="B44" t="s">
        <v>240</v>
      </c>
      <c r="C44" t="b">
        <f>FALSE</f>
        <v>0</v>
      </c>
      <c r="D44">
        <v>-30</v>
      </c>
      <c r="E44">
        <v>20</v>
      </c>
      <c r="F44" t="b">
        <v>0</v>
      </c>
      <c r="G44" t="b">
        <f>FALSE</f>
        <v>0</v>
      </c>
      <c r="H44" t="b">
        <v>0</v>
      </c>
      <c r="I44" t="b">
        <v>1</v>
      </c>
      <c r="J44" t="b">
        <f>FALSE</f>
        <v>0</v>
      </c>
      <c r="K44" t="s">
        <v>38</v>
      </c>
    </row>
    <row r="45" spans="1:11" x14ac:dyDescent="0.2">
      <c r="A45" t="s">
        <v>246</v>
      </c>
      <c r="B45" t="s">
        <v>231</v>
      </c>
      <c r="C45" t="b">
        <f>FALSE</f>
        <v>0</v>
      </c>
      <c r="D45">
        <v>-10</v>
      </c>
      <c r="E45">
        <v>20</v>
      </c>
      <c r="F45" t="b">
        <f>FALSE</f>
        <v>0</v>
      </c>
      <c r="G45" t="b">
        <f>FALSE</f>
        <v>0</v>
      </c>
      <c r="H45" t="b">
        <v>0</v>
      </c>
      <c r="I45" t="b">
        <v>1</v>
      </c>
      <c r="J45" t="b">
        <f>FALSE</f>
        <v>0</v>
      </c>
      <c r="K45" t="s">
        <v>38</v>
      </c>
    </row>
    <row r="46" spans="1:11" x14ac:dyDescent="0.2">
      <c r="A46" t="s">
        <v>247</v>
      </c>
      <c r="B46" t="s">
        <v>231</v>
      </c>
      <c r="C46" t="b">
        <f>FALSE</f>
        <v>0</v>
      </c>
      <c r="D46">
        <v>-10</v>
      </c>
      <c r="E46">
        <v>20</v>
      </c>
      <c r="F46" t="b">
        <f>FALSE</f>
        <v>0</v>
      </c>
      <c r="G46" t="b">
        <f>FALSE</f>
        <v>0</v>
      </c>
      <c r="H46" t="b">
        <v>0</v>
      </c>
      <c r="I46" t="b">
        <v>1</v>
      </c>
      <c r="J46" t="b">
        <f>FALSE</f>
        <v>0</v>
      </c>
      <c r="K46" t="s">
        <v>38</v>
      </c>
    </row>
    <row r="47" spans="1:11" x14ac:dyDescent="0.2">
      <c r="A47" t="s">
        <v>248</v>
      </c>
      <c r="B47" t="s">
        <v>231</v>
      </c>
      <c r="C47" t="b">
        <f>FALSE</f>
        <v>0</v>
      </c>
      <c r="D47">
        <v>-10</v>
      </c>
      <c r="E47">
        <v>20</v>
      </c>
      <c r="F47" t="b">
        <f>FALSE</f>
        <v>0</v>
      </c>
      <c r="G47" t="b">
        <f>FALSE</f>
        <v>0</v>
      </c>
      <c r="H47" t="b">
        <v>0</v>
      </c>
      <c r="I47" t="b">
        <v>1</v>
      </c>
      <c r="J47" t="b">
        <f>FALSE</f>
        <v>0</v>
      </c>
      <c r="K47" t="s">
        <v>38</v>
      </c>
    </row>
    <row r="48" spans="1:11" x14ac:dyDescent="0.2">
      <c r="A48" t="s">
        <v>249</v>
      </c>
      <c r="B48" t="s">
        <v>231</v>
      </c>
      <c r="C48" t="b">
        <f>FALSE</f>
        <v>0</v>
      </c>
      <c r="D48">
        <v>-10</v>
      </c>
      <c r="E48">
        <v>20</v>
      </c>
      <c r="F48" t="b">
        <f>FALSE</f>
        <v>0</v>
      </c>
      <c r="G48" t="b">
        <f>FALSE</f>
        <v>0</v>
      </c>
      <c r="H48" t="b">
        <v>0</v>
      </c>
      <c r="I48" t="b">
        <v>1</v>
      </c>
      <c r="J48" t="b">
        <f>FALSE</f>
        <v>0</v>
      </c>
      <c r="K48" t="s">
        <v>38</v>
      </c>
    </row>
    <row r="49" spans="1:11" x14ac:dyDescent="0.2">
      <c r="A49" t="s">
        <v>250</v>
      </c>
      <c r="B49" t="s">
        <v>231</v>
      </c>
      <c r="C49" t="b">
        <f>FALSE</f>
        <v>0</v>
      </c>
      <c r="D49">
        <v>-10</v>
      </c>
      <c r="E49">
        <v>20</v>
      </c>
      <c r="F49" t="b">
        <f>FALSE</f>
        <v>0</v>
      </c>
      <c r="G49" t="b">
        <f>FALSE</f>
        <v>0</v>
      </c>
      <c r="H49" t="b">
        <v>0</v>
      </c>
      <c r="I49" t="b">
        <v>1</v>
      </c>
      <c r="J49" t="b">
        <f>FALSE</f>
        <v>0</v>
      </c>
      <c r="K49" t="s">
        <v>38</v>
      </c>
    </row>
    <row r="50" spans="1:11" x14ac:dyDescent="0.2">
      <c r="A50" t="s">
        <v>251</v>
      </c>
      <c r="B50" t="s">
        <v>231</v>
      </c>
      <c r="C50" t="b">
        <f>FALSE</f>
        <v>0</v>
      </c>
      <c r="D50">
        <v>-10</v>
      </c>
      <c r="E50">
        <v>20</v>
      </c>
      <c r="F50" t="b">
        <f>FALSE</f>
        <v>0</v>
      </c>
      <c r="G50" t="b">
        <f>FALSE</f>
        <v>0</v>
      </c>
      <c r="H50" t="b">
        <v>0</v>
      </c>
      <c r="I50" t="b">
        <v>1</v>
      </c>
      <c r="J50" t="b">
        <f>FALSE</f>
        <v>0</v>
      </c>
      <c r="K50" t="s">
        <v>38</v>
      </c>
    </row>
    <row r="51" spans="1:11" x14ac:dyDescent="0.2">
      <c r="A51" t="s">
        <v>242</v>
      </c>
      <c r="B51" t="s">
        <v>232</v>
      </c>
      <c r="C51" t="b">
        <f>FALSE</f>
        <v>0</v>
      </c>
      <c r="D51">
        <v>-10</v>
      </c>
      <c r="E51">
        <v>20</v>
      </c>
      <c r="F51" t="b">
        <f>FALSE</f>
        <v>0</v>
      </c>
      <c r="G51" t="b">
        <f>FALSE</f>
        <v>0</v>
      </c>
      <c r="H51" t="b">
        <v>0</v>
      </c>
      <c r="I51" t="b">
        <v>1</v>
      </c>
      <c r="J51" t="b">
        <f>FALSE</f>
        <v>0</v>
      </c>
      <c r="K51" t="s">
        <v>38</v>
      </c>
    </row>
    <row r="52" spans="1:11" x14ac:dyDescent="0.2">
      <c r="A52" t="s">
        <v>243</v>
      </c>
      <c r="B52" t="s">
        <v>232</v>
      </c>
      <c r="C52" t="b">
        <f>FALSE</f>
        <v>0</v>
      </c>
      <c r="D52">
        <v>-10</v>
      </c>
      <c r="E52">
        <v>20</v>
      </c>
      <c r="F52" t="b">
        <f>FALSE</f>
        <v>0</v>
      </c>
      <c r="G52" t="b">
        <f>FALSE</f>
        <v>0</v>
      </c>
      <c r="H52" t="b">
        <v>0</v>
      </c>
      <c r="I52" t="b">
        <v>1</v>
      </c>
      <c r="J52" t="b">
        <f>FALSE</f>
        <v>0</v>
      </c>
      <c r="K52" t="s">
        <v>38</v>
      </c>
    </row>
    <row r="53" spans="1:11" x14ac:dyDescent="0.2">
      <c r="A53" t="s">
        <v>244</v>
      </c>
      <c r="B53" t="s">
        <v>232</v>
      </c>
      <c r="C53" t="b">
        <f>FALSE</f>
        <v>0</v>
      </c>
      <c r="D53">
        <v>-10</v>
      </c>
      <c r="E53">
        <v>20</v>
      </c>
      <c r="F53" t="b">
        <f>FALSE</f>
        <v>0</v>
      </c>
      <c r="G53" t="b">
        <f>FALSE</f>
        <v>0</v>
      </c>
      <c r="H53" t="b">
        <v>0</v>
      </c>
      <c r="I53" t="b">
        <v>1</v>
      </c>
      <c r="J53" t="b">
        <f>FALSE</f>
        <v>0</v>
      </c>
      <c r="K53" t="s">
        <v>38</v>
      </c>
    </row>
    <row r="54" spans="1:11" x14ac:dyDescent="0.2">
      <c r="A54" t="s">
        <v>233</v>
      </c>
      <c r="B54" t="s">
        <v>240</v>
      </c>
      <c r="C54" t="b">
        <f>FALSE</f>
        <v>0</v>
      </c>
      <c r="D54">
        <v>-30</v>
      </c>
      <c r="E54">
        <v>20</v>
      </c>
      <c r="F54" t="b">
        <v>0</v>
      </c>
      <c r="G54" t="b">
        <f>FALSE</f>
        <v>0</v>
      </c>
      <c r="H54" t="b">
        <v>0</v>
      </c>
      <c r="I54" t="b">
        <v>1</v>
      </c>
      <c r="J54" t="b">
        <f>FALSE</f>
        <v>0</v>
      </c>
      <c r="K54" t="s">
        <v>38</v>
      </c>
    </row>
    <row r="55" spans="1:11" x14ac:dyDescent="0.2">
      <c r="A55" t="s">
        <v>241</v>
      </c>
      <c r="B55" t="s">
        <v>240</v>
      </c>
      <c r="C55" t="b">
        <f>FALSE</f>
        <v>0</v>
      </c>
      <c r="D55">
        <v>-30</v>
      </c>
      <c r="E55">
        <v>20</v>
      </c>
      <c r="F55" t="b">
        <v>0</v>
      </c>
      <c r="G55" t="b">
        <f>FALSE</f>
        <v>0</v>
      </c>
      <c r="H55" t="b">
        <v>0</v>
      </c>
      <c r="I55" t="b">
        <v>1</v>
      </c>
      <c r="J55" t="b">
        <f>FALSE</f>
        <v>0</v>
      </c>
      <c r="K55" t="s">
        <v>38</v>
      </c>
    </row>
    <row r="56" spans="1:11" x14ac:dyDescent="0.2">
      <c r="A56" t="s">
        <v>286</v>
      </c>
      <c r="B56" t="s">
        <v>240</v>
      </c>
      <c r="C56" t="b">
        <f>FALSE</f>
        <v>0</v>
      </c>
      <c r="D56">
        <v>-30</v>
      </c>
      <c r="E56">
        <v>20</v>
      </c>
      <c r="F56" t="b">
        <v>0</v>
      </c>
      <c r="G56" t="b">
        <f>FALSE</f>
        <v>0</v>
      </c>
      <c r="H56" t="b">
        <v>0</v>
      </c>
      <c r="I56" t="b">
        <v>1</v>
      </c>
      <c r="J56" t="b">
        <f>FALSE</f>
        <v>0</v>
      </c>
      <c r="K56" t="s">
        <v>38</v>
      </c>
    </row>
    <row r="57" spans="1:11" x14ac:dyDescent="0.2">
      <c r="A57" t="s">
        <v>287</v>
      </c>
      <c r="B57" t="s">
        <v>240</v>
      </c>
      <c r="C57" t="b">
        <f>FALSE</f>
        <v>0</v>
      </c>
      <c r="D57">
        <v>-30</v>
      </c>
      <c r="E57">
        <v>20</v>
      </c>
      <c r="F57" t="b">
        <v>0</v>
      </c>
      <c r="G57" t="b">
        <f>FALSE</f>
        <v>0</v>
      </c>
      <c r="H57" t="b">
        <v>0</v>
      </c>
      <c r="I57" t="b">
        <v>1</v>
      </c>
      <c r="J57" t="b">
        <f>FALSE</f>
        <v>0</v>
      </c>
      <c r="K57" t="s">
        <v>38</v>
      </c>
    </row>
    <row r="58" spans="1:11" x14ac:dyDescent="0.2">
      <c r="A58" t="s">
        <v>289</v>
      </c>
      <c r="B58" t="s">
        <v>240</v>
      </c>
      <c r="C58" t="b">
        <f>FALSE</f>
        <v>0</v>
      </c>
      <c r="D58">
        <v>-30</v>
      </c>
      <c r="E58">
        <v>20</v>
      </c>
      <c r="F58" t="b">
        <v>0</v>
      </c>
      <c r="G58" t="b">
        <f>FALSE</f>
        <v>0</v>
      </c>
      <c r="H58" t="b">
        <v>0</v>
      </c>
      <c r="I58" t="b">
        <v>1</v>
      </c>
      <c r="J58" t="b">
        <f>FALSE</f>
        <v>0</v>
      </c>
      <c r="K58" t="s">
        <v>38</v>
      </c>
    </row>
    <row r="59" spans="1:11" x14ac:dyDescent="0.2">
      <c r="A59" t="s">
        <v>295</v>
      </c>
      <c r="B59" t="s">
        <v>240</v>
      </c>
      <c r="C59" t="b">
        <f>FALSE</f>
        <v>0</v>
      </c>
      <c r="D59">
        <v>-30</v>
      </c>
      <c r="E59">
        <v>20</v>
      </c>
      <c r="F59" t="b">
        <v>0</v>
      </c>
      <c r="G59" t="b">
        <f>FALSE</f>
        <v>0</v>
      </c>
      <c r="H59" t="b">
        <v>0</v>
      </c>
      <c r="I59" t="b">
        <v>1</v>
      </c>
      <c r="J59" t="b">
        <f>FALSE</f>
        <v>0</v>
      </c>
      <c r="K59" t="s">
        <v>38</v>
      </c>
    </row>
  </sheetData>
  <sortState xmlns:xlrd2="http://schemas.microsoft.com/office/spreadsheetml/2017/richdata2" ref="S2:T29">
    <sortCondition ref="T2:T29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4E59-3D4C-9A48-99BF-8A45697928FD}">
  <dimension ref="A1:S63"/>
  <sheetViews>
    <sheetView workbookViewId="0">
      <selection activeCell="C1" sqref="C1"/>
    </sheetView>
  </sheetViews>
  <sheetFormatPr baseColWidth="10" defaultRowHeight="16" x14ac:dyDescent="0.2"/>
  <sheetData>
    <row r="1" spans="1:17" x14ac:dyDescent="0.2">
      <c r="A1" t="s">
        <v>17</v>
      </c>
      <c r="B1" t="s">
        <v>9</v>
      </c>
      <c r="C1" t="s">
        <v>89</v>
      </c>
      <c r="D1" t="s">
        <v>1</v>
      </c>
      <c r="E1" t="s">
        <v>7</v>
      </c>
      <c r="F1" t="s">
        <v>52</v>
      </c>
      <c r="G1" t="s">
        <v>2</v>
      </c>
      <c r="H1" t="s">
        <v>3</v>
      </c>
      <c r="I1" t="s">
        <v>8</v>
      </c>
      <c r="J1" t="s">
        <v>15</v>
      </c>
      <c r="K1" t="s">
        <v>18</v>
      </c>
      <c r="L1" t="s">
        <v>4</v>
      </c>
      <c r="M1" t="s">
        <v>22</v>
      </c>
      <c r="N1" t="s">
        <v>16</v>
      </c>
      <c r="O1" t="s">
        <v>5</v>
      </c>
      <c r="P1" t="s">
        <v>6</v>
      </c>
      <c r="Q1" t="s">
        <v>68</v>
      </c>
    </row>
    <row r="2" spans="1:17" x14ac:dyDescent="0.2">
      <c r="A2" t="s">
        <v>23</v>
      </c>
      <c r="B2" t="s">
        <v>27</v>
      </c>
      <c r="C2" t="s">
        <v>96</v>
      </c>
      <c r="D2">
        <v>34000</v>
      </c>
      <c r="F2">
        <v>120</v>
      </c>
      <c r="G2">
        <v>9.1999999999999993</v>
      </c>
      <c r="H2">
        <v>258</v>
      </c>
      <c r="I2">
        <v>64</v>
      </c>
      <c r="K2">
        <v>1</v>
      </c>
      <c r="L2" t="s">
        <v>14</v>
      </c>
      <c r="M2" t="s">
        <v>13</v>
      </c>
      <c r="N2">
        <v>1</v>
      </c>
      <c r="O2">
        <v>2022</v>
      </c>
      <c r="P2" t="s">
        <v>46</v>
      </c>
      <c r="Q2" s="1">
        <v>44705</v>
      </c>
    </row>
    <row r="3" spans="1:17" x14ac:dyDescent="0.2">
      <c r="A3" t="s">
        <v>23</v>
      </c>
      <c r="B3" t="s">
        <v>28</v>
      </c>
      <c r="C3" t="s">
        <v>97</v>
      </c>
      <c r="D3">
        <v>22545</v>
      </c>
      <c r="E3">
        <v>29</v>
      </c>
      <c r="G3">
        <v>9.1999999999999993</v>
      </c>
      <c r="K3">
        <v>0</v>
      </c>
      <c r="L3" t="s">
        <v>0</v>
      </c>
      <c r="M3" t="s">
        <v>12</v>
      </c>
      <c r="N3">
        <v>2</v>
      </c>
      <c r="O3">
        <v>2022</v>
      </c>
      <c r="P3" t="s">
        <v>47</v>
      </c>
      <c r="Q3" s="1">
        <v>44705</v>
      </c>
    </row>
    <row r="4" spans="1:17" x14ac:dyDescent="0.2">
      <c r="A4" t="s">
        <v>24</v>
      </c>
      <c r="B4" t="s">
        <v>27</v>
      </c>
      <c r="C4" t="s">
        <v>96</v>
      </c>
      <c r="D4">
        <f>D3</f>
        <v>22545</v>
      </c>
      <c r="F4">
        <f>F2</f>
        <v>120</v>
      </c>
      <c r="G4">
        <v>9.1999999999999993</v>
      </c>
      <c r="H4">
        <v>300</v>
      </c>
      <c r="I4">
        <f>I2*H4/H2</f>
        <v>74.418604651162795</v>
      </c>
      <c r="K4">
        <v>1</v>
      </c>
      <c r="L4" t="s">
        <v>14</v>
      </c>
      <c r="M4" t="s">
        <v>13</v>
      </c>
      <c r="N4">
        <v>1</v>
      </c>
      <c r="O4">
        <v>2030</v>
      </c>
      <c r="Q4" s="1">
        <v>44705</v>
      </c>
    </row>
    <row r="5" spans="1:17" x14ac:dyDescent="0.2">
      <c r="A5" t="s">
        <v>24</v>
      </c>
      <c r="B5" t="s">
        <v>28</v>
      </c>
      <c r="C5" t="s">
        <v>97</v>
      </c>
      <c r="D5">
        <f>D3</f>
        <v>22545</v>
      </c>
      <c r="E5">
        <v>29</v>
      </c>
      <c r="G5">
        <v>9.1999999999999993</v>
      </c>
      <c r="K5">
        <v>0</v>
      </c>
      <c r="L5" t="s">
        <v>0</v>
      </c>
      <c r="M5" t="s">
        <v>12</v>
      </c>
      <c r="N5">
        <v>2</v>
      </c>
      <c r="O5">
        <v>2030</v>
      </c>
      <c r="Q5" s="1">
        <v>44705</v>
      </c>
    </row>
    <row r="6" spans="1:17" x14ac:dyDescent="0.2">
      <c r="A6" t="s">
        <v>48</v>
      </c>
      <c r="B6" t="s">
        <v>49</v>
      </c>
      <c r="C6" t="s">
        <v>98</v>
      </c>
      <c r="D6">
        <v>41245</v>
      </c>
      <c r="F6">
        <v>112</v>
      </c>
      <c r="G6">
        <v>6.7</v>
      </c>
      <c r="H6">
        <v>239</v>
      </c>
      <c r="I6">
        <v>64</v>
      </c>
      <c r="K6">
        <v>1</v>
      </c>
      <c r="L6" t="s">
        <v>14</v>
      </c>
      <c r="M6" t="s">
        <v>13</v>
      </c>
      <c r="N6">
        <v>1</v>
      </c>
      <c r="O6">
        <v>2022</v>
      </c>
      <c r="P6" t="s">
        <v>54</v>
      </c>
      <c r="Q6" s="1">
        <v>44705</v>
      </c>
    </row>
    <row r="7" spans="1:17" x14ac:dyDescent="0.2">
      <c r="A7" t="s">
        <v>48</v>
      </c>
      <c r="B7" t="s">
        <v>50</v>
      </c>
      <c r="C7" t="s">
        <v>99</v>
      </c>
      <c r="D7">
        <v>25945</v>
      </c>
      <c r="E7">
        <v>50</v>
      </c>
      <c r="G7">
        <v>9</v>
      </c>
      <c r="K7">
        <v>0</v>
      </c>
      <c r="L7" t="s">
        <v>51</v>
      </c>
      <c r="M7" t="s">
        <v>12</v>
      </c>
      <c r="N7">
        <v>2</v>
      </c>
      <c r="O7">
        <v>2022</v>
      </c>
      <c r="P7" t="s">
        <v>53</v>
      </c>
      <c r="Q7" s="1">
        <v>44705</v>
      </c>
    </row>
    <row r="8" spans="1:17" x14ac:dyDescent="0.2">
      <c r="A8" t="s">
        <v>59</v>
      </c>
      <c r="B8" t="s">
        <v>49</v>
      </c>
      <c r="C8" t="s">
        <v>98</v>
      </c>
      <c r="D8">
        <f>D7</f>
        <v>25945</v>
      </c>
      <c r="F8">
        <v>112</v>
      </c>
      <c r="G8">
        <v>6.7</v>
      </c>
      <c r="H8">
        <v>300</v>
      </c>
      <c r="I8">
        <f>H8/H6*I6</f>
        <v>80.3347280334728</v>
      </c>
      <c r="K8">
        <v>1</v>
      </c>
      <c r="L8" t="s">
        <v>14</v>
      </c>
      <c r="M8" t="s">
        <v>13</v>
      </c>
      <c r="N8">
        <v>1</v>
      </c>
      <c r="O8">
        <v>2030</v>
      </c>
      <c r="Q8" s="1">
        <v>44705</v>
      </c>
    </row>
    <row r="9" spans="1:17" x14ac:dyDescent="0.2">
      <c r="A9" t="s">
        <v>59</v>
      </c>
      <c r="B9" t="s">
        <v>50</v>
      </c>
      <c r="C9" t="s">
        <v>99</v>
      </c>
      <c r="D9">
        <f>D7</f>
        <v>25945</v>
      </c>
      <c r="E9">
        <v>50</v>
      </c>
      <c r="G9">
        <v>9</v>
      </c>
      <c r="K9">
        <v>0</v>
      </c>
      <c r="L9" t="s">
        <v>51</v>
      </c>
      <c r="M9" t="s">
        <v>12</v>
      </c>
      <c r="N9">
        <v>2</v>
      </c>
      <c r="O9">
        <v>2030</v>
      </c>
      <c r="Q9" s="1">
        <v>44705</v>
      </c>
    </row>
    <row r="10" spans="1:17" x14ac:dyDescent="0.2">
      <c r="A10" t="s">
        <v>71</v>
      </c>
      <c r="B10" t="s">
        <v>69</v>
      </c>
      <c r="C10" t="s">
        <v>100</v>
      </c>
      <c r="D10">
        <v>56395</v>
      </c>
      <c r="F10">
        <v>85</v>
      </c>
      <c r="G10">
        <v>6.7</v>
      </c>
      <c r="H10">
        <v>223</v>
      </c>
      <c r="I10">
        <v>78</v>
      </c>
      <c r="K10">
        <v>1</v>
      </c>
      <c r="L10" t="s">
        <v>14</v>
      </c>
      <c r="M10" t="s">
        <v>13</v>
      </c>
      <c r="N10">
        <v>1</v>
      </c>
      <c r="O10">
        <v>2022</v>
      </c>
      <c r="P10" t="s">
        <v>74</v>
      </c>
      <c r="Q10" s="1">
        <v>44705</v>
      </c>
    </row>
    <row r="11" spans="1:17" x14ac:dyDescent="0.2">
      <c r="A11" t="s">
        <v>71</v>
      </c>
      <c r="B11" t="s">
        <v>70</v>
      </c>
      <c r="C11" t="s">
        <v>101</v>
      </c>
      <c r="D11">
        <v>35195</v>
      </c>
      <c r="E11">
        <v>25</v>
      </c>
      <c r="G11">
        <v>6.7</v>
      </c>
      <c r="K11">
        <v>0</v>
      </c>
      <c r="L11" t="s">
        <v>0</v>
      </c>
      <c r="M11" t="s">
        <v>12</v>
      </c>
      <c r="N11">
        <v>2</v>
      </c>
      <c r="O11">
        <v>2022</v>
      </c>
      <c r="P11" t="s">
        <v>73</v>
      </c>
      <c r="Q11" s="1">
        <v>44705</v>
      </c>
    </row>
    <row r="12" spans="1:17" x14ac:dyDescent="0.2">
      <c r="A12" t="s">
        <v>72</v>
      </c>
      <c r="B12" t="s">
        <v>69</v>
      </c>
      <c r="C12" t="s">
        <v>100</v>
      </c>
      <c r="D12">
        <f>D11</f>
        <v>35195</v>
      </c>
      <c r="F12">
        <f>F10</f>
        <v>85</v>
      </c>
      <c r="G12">
        <v>6.7</v>
      </c>
      <c r="H12">
        <v>300</v>
      </c>
      <c r="I12">
        <f>H12/H10*I10</f>
        <v>104.93273542600897</v>
      </c>
      <c r="K12">
        <v>1</v>
      </c>
      <c r="L12" t="s">
        <v>14</v>
      </c>
      <c r="M12" t="s">
        <v>13</v>
      </c>
      <c r="N12">
        <v>1</v>
      </c>
      <c r="O12">
        <v>2030</v>
      </c>
      <c r="Q12" s="1">
        <v>44705</v>
      </c>
    </row>
    <row r="13" spans="1:17" x14ac:dyDescent="0.2">
      <c r="A13" t="s">
        <v>72</v>
      </c>
      <c r="B13" t="s">
        <v>70</v>
      </c>
      <c r="C13" t="s">
        <v>101</v>
      </c>
      <c r="D13">
        <f>D12</f>
        <v>35195</v>
      </c>
      <c r="E13">
        <f>E11</f>
        <v>25</v>
      </c>
      <c r="G13">
        <v>6.7</v>
      </c>
      <c r="K13">
        <v>0</v>
      </c>
      <c r="L13" t="s">
        <v>0</v>
      </c>
      <c r="M13" t="s">
        <v>12</v>
      </c>
      <c r="N13">
        <v>2</v>
      </c>
      <c r="O13">
        <v>2030</v>
      </c>
      <c r="Q13" s="1">
        <v>44705</v>
      </c>
    </row>
    <row r="15" spans="1:17" x14ac:dyDescent="0.2">
      <c r="A15" t="s">
        <v>102</v>
      </c>
      <c r="B15" t="s">
        <v>105</v>
      </c>
      <c r="C15" t="s">
        <v>107</v>
      </c>
      <c r="D15">
        <v>36950</v>
      </c>
      <c r="E15">
        <v>40</v>
      </c>
      <c r="F15">
        <v>105</v>
      </c>
      <c r="G15">
        <v>8.6999999999999993</v>
      </c>
      <c r="H15">
        <v>37</v>
      </c>
      <c r="K15">
        <v>0</v>
      </c>
      <c r="L15" t="s">
        <v>104</v>
      </c>
      <c r="M15" t="s">
        <v>103</v>
      </c>
      <c r="N15">
        <v>1</v>
      </c>
      <c r="O15">
        <v>2022</v>
      </c>
      <c r="P15" t="s">
        <v>110</v>
      </c>
      <c r="Q15" s="1">
        <v>44750</v>
      </c>
    </row>
    <row r="16" spans="1:17" x14ac:dyDescent="0.2">
      <c r="A16" t="s">
        <v>102</v>
      </c>
      <c r="B16" t="s">
        <v>106</v>
      </c>
      <c r="C16" t="s">
        <v>108</v>
      </c>
      <c r="D16">
        <v>28520</v>
      </c>
      <c r="E16">
        <v>30</v>
      </c>
      <c r="G16">
        <v>7.7</v>
      </c>
      <c r="K16">
        <v>0</v>
      </c>
      <c r="L16" t="s">
        <v>0</v>
      </c>
      <c r="M16" t="s">
        <v>12</v>
      </c>
      <c r="N16">
        <v>2</v>
      </c>
      <c r="O16">
        <v>2022</v>
      </c>
      <c r="P16" t="s">
        <v>109</v>
      </c>
      <c r="Q16" s="1">
        <v>44750</v>
      </c>
    </row>
    <row r="17" spans="1:18" x14ac:dyDescent="0.2">
      <c r="A17" t="s">
        <v>111</v>
      </c>
    </row>
    <row r="18" spans="1:18" x14ac:dyDescent="0.2">
      <c r="A18" t="s">
        <v>111</v>
      </c>
    </row>
    <row r="19" spans="1:18" x14ac:dyDescent="0.2">
      <c r="A19" t="s">
        <v>112</v>
      </c>
      <c r="B19" t="s">
        <v>113</v>
      </c>
      <c r="C19" t="s">
        <v>115</v>
      </c>
      <c r="D19">
        <v>41515</v>
      </c>
      <c r="E19">
        <v>38</v>
      </c>
      <c r="F19">
        <v>94</v>
      </c>
      <c r="G19">
        <v>5.7</v>
      </c>
      <c r="H19">
        <v>42</v>
      </c>
      <c r="K19">
        <v>0</v>
      </c>
      <c r="L19" t="s">
        <v>104</v>
      </c>
      <c r="M19" t="s">
        <v>103</v>
      </c>
      <c r="N19">
        <v>1</v>
      </c>
      <c r="O19">
        <v>2022</v>
      </c>
      <c r="P19" t="s">
        <v>117</v>
      </c>
      <c r="Q19" s="1">
        <v>44750</v>
      </c>
    </row>
    <row r="20" spans="1:18" x14ac:dyDescent="0.2">
      <c r="A20" t="s">
        <v>112</v>
      </c>
      <c r="B20" t="s">
        <v>114</v>
      </c>
      <c r="C20" t="s">
        <v>116</v>
      </c>
      <c r="D20">
        <v>28190</v>
      </c>
      <c r="E20">
        <v>30</v>
      </c>
      <c r="G20">
        <v>9.1</v>
      </c>
      <c r="K20">
        <v>0</v>
      </c>
      <c r="L20" t="s">
        <v>0</v>
      </c>
      <c r="M20" t="s">
        <v>12</v>
      </c>
      <c r="N20">
        <v>2</v>
      </c>
      <c r="O20">
        <v>2022</v>
      </c>
      <c r="P20" t="s">
        <v>118</v>
      </c>
      <c r="Q20" s="1">
        <v>44750</v>
      </c>
    </row>
    <row r="21" spans="1:18" x14ac:dyDescent="0.2">
      <c r="A21" t="s">
        <v>119</v>
      </c>
    </row>
    <row r="22" spans="1:18" x14ac:dyDescent="0.2">
      <c r="A22" t="s">
        <v>119</v>
      </c>
    </row>
    <row r="23" spans="1:18" x14ac:dyDescent="0.2">
      <c r="A23" t="s">
        <v>128</v>
      </c>
      <c r="B23" t="s">
        <v>132</v>
      </c>
      <c r="C23" t="s">
        <v>133</v>
      </c>
      <c r="D23">
        <v>55390</v>
      </c>
      <c r="E23">
        <v>20</v>
      </c>
      <c r="F23">
        <v>49</v>
      </c>
      <c r="G23">
        <v>7.5</v>
      </c>
      <c r="H23">
        <v>22</v>
      </c>
      <c r="K23">
        <v>0</v>
      </c>
      <c r="L23" t="s">
        <v>104</v>
      </c>
      <c r="M23" t="s">
        <v>103</v>
      </c>
      <c r="N23">
        <v>1</v>
      </c>
      <c r="O23">
        <v>2022</v>
      </c>
      <c r="P23" t="s">
        <v>137</v>
      </c>
      <c r="Q23" s="1">
        <v>44750</v>
      </c>
      <c r="R23" t="s">
        <v>136</v>
      </c>
    </row>
    <row r="24" spans="1:18" x14ac:dyDescent="0.2">
      <c r="A24" t="s">
        <v>128</v>
      </c>
      <c r="B24" t="s">
        <v>134</v>
      </c>
      <c r="C24" t="s">
        <v>135</v>
      </c>
      <c r="D24">
        <v>42945</v>
      </c>
      <c r="E24">
        <v>19</v>
      </c>
      <c r="G24">
        <v>6</v>
      </c>
      <c r="K24">
        <v>0</v>
      </c>
      <c r="L24" t="s">
        <v>0</v>
      </c>
      <c r="M24" t="s">
        <v>12</v>
      </c>
      <c r="N24">
        <v>2</v>
      </c>
      <c r="O24">
        <v>2022</v>
      </c>
      <c r="P24" t="s">
        <v>138</v>
      </c>
      <c r="Q24" s="1">
        <v>44750</v>
      </c>
      <c r="R24" t="s">
        <v>136</v>
      </c>
    </row>
    <row r="25" spans="1:18" x14ac:dyDescent="0.2">
      <c r="A25" t="s">
        <v>129</v>
      </c>
    </row>
    <row r="26" spans="1:18" x14ac:dyDescent="0.2">
      <c r="A26" t="s">
        <v>129</v>
      </c>
    </row>
    <row r="27" spans="1:18" x14ac:dyDescent="0.2">
      <c r="A27" t="s">
        <v>130</v>
      </c>
      <c r="R27" t="s">
        <v>139</v>
      </c>
    </row>
    <row r="28" spans="1:18" x14ac:dyDescent="0.2">
      <c r="A28" t="s">
        <v>130</v>
      </c>
    </row>
    <row r="29" spans="1:18" x14ac:dyDescent="0.2">
      <c r="A29" t="s">
        <v>131</v>
      </c>
    </row>
    <row r="30" spans="1:18" x14ac:dyDescent="0.2">
      <c r="A30" t="s">
        <v>131</v>
      </c>
    </row>
    <row r="31" spans="1:18" x14ac:dyDescent="0.2">
      <c r="A31" t="s">
        <v>140</v>
      </c>
      <c r="B31" t="s">
        <v>141</v>
      </c>
      <c r="C31" t="s">
        <v>144</v>
      </c>
      <c r="D31">
        <v>37940</v>
      </c>
      <c r="E31">
        <v>26</v>
      </c>
      <c r="F31">
        <v>74</v>
      </c>
      <c r="G31">
        <v>12.5</v>
      </c>
      <c r="H31">
        <v>24</v>
      </c>
      <c r="K31">
        <v>0</v>
      </c>
      <c r="L31" t="s">
        <v>104</v>
      </c>
      <c r="M31" t="s">
        <v>103</v>
      </c>
      <c r="N31">
        <v>1</v>
      </c>
      <c r="O31">
        <v>2022</v>
      </c>
      <c r="P31" t="s">
        <v>145</v>
      </c>
      <c r="Q31" s="1">
        <v>44751</v>
      </c>
    </row>
    <row r="32" spans="1:18" x14ac:dyDescent="0.2">
      <c r="A32" t="s">
        <v>140</v>
      </c>
      <c r="B32" t="s">
        <v>142</v>
      </c>
      <c r="C32" t="s">
        <v>143</v>
      </c>
      <c r="D32">
        <v>27790</v>
      </c>
      <c r="E32">
        <v>27</v>
      </c>
      <c r="G32">
        <v>9.1999999999999993</v>
      </c>
      <c r="K32">
        <v>0</v>
      </c>
      <c r="L32" t="s">
        <v>0</v>
      </c>
      <c r="M32" t="s">
        <v>12</v>
      </c>
      <c r="N32">
        <v>2</v>
      </c>
      <c r="O32">
        <v>2022</v>
      </c>
      <c r="P32" t="s">
        <v>146</v>
      </c>
      <c r="Q32" s="1">
        <v>44751</v>
      </c>
    </row>
    <row r="33" spans="1:18" x14ac:dyDescent="0.2">
      <c r="A33" t="s">
        <v>147</v>
      </c>
    </row>
    <row r="34" spans="1:18" x14ac:dyDescent="0.2">
      <c r="A34" t="s">
        <v>147</v>
      </c>
    </row>
    <row r="35" spans="1:18" x14ac:dyDescent="0.2">
      <c r="A35" t="s">
        <v>149</v>
      </c>
      <c r="R35" t="s">
        <v>148</v>
      </c>
    </row>
    <row r="36" spans="1:18" x14ac:dyDescent="0.2">
      <c r="A36" t="s">
        <v>149</v>
      </c>
    </row>
    <row r="37" spans="1:18" x14ac:dyDescent="0.2">
      <c r="A37" t="s">
        <v>150</v>
      </c>
      <c r="B37" t="s">
        <v>152</v>
      </c>
      <c r="C37" t="s">
        <v>154</v>
      </c>
      <c r="D37">
        <v>36695</v>
      </c>
      <c r="E37">
        <v>35</v>
      </c>
      <c r="F37">
        <v>80</v>
      </c>
      <c r="G37">
        <v>7.1</v>
      </c>
      <c r="H37">
        <v>33</v>
      </c>
      <c r="K37">
        <v>0</v>
      </c>
      <c r="L37" t="s">
        <v>104</v>
      </c>
      <c r="M37" t="s">
        <v>103</v>
      </c>
      <c r="N37">
        <v>1</v>
      </c>
      <c r="O37">
        <v>2022</v>
      </c>
      <c r="P37" t="s">
        <v>161</v>
      </c>
      <c r="Q37" s="1">
        <v>44751</v>
      </c>
    </row>
    <row r="38" spans="1:18" x14ac:dyDescent="0.2">
      <c r="A38" t="s">
        <v>150</v>
      </c>
      <c r="B38" t="s">
        <v>151</v>
      </c>
      <c r="C38" t="s">
        <v>153</v>
      </c>
      <c r="D38">
        <v>26175</v>
      </c>
      <c r="E38">
        <v>29</v>
      </c>
      <c r="G38">
        <v>8.8000000000000007</v>
      </c>
      <c r="K38">
        <v>0</v>
      </c>
      <c r="L38" t="s">
        <v>0</v>
      </c>
      <c r="M38" t="s">
        <v>12</v>
      </c>
      <c r="N38">
        <v>2</v>
      </c>
      <c r="O38">
        <v>2022</v>
      </c>
      <c r="P38" t="s">
        <v>159</v>
      </c>
      <c r="Q38" s="1">
        <v>44751</v>
      </c>
    </row>
    <row r="39" spans="1:18" x14ac:dyDescent="0.2">
      <c r="A39" t="s">
        <v>155</v>
      </c>
    </row>
    <row r="40" spans="1:18" x14ac:dyDescent="0.2">
      <c r="A40" t="s">
        <v>155</v>
      </c>
    </row>
    <row r="41" spans="1:18" x14ac:dyDescent="0.2">
      <c r="A41" t="s">
        <v>156</v>
      </c>
      <c r="B41" t="s">
        <v>157</v>
      </c>
      <c r="C41" t="s">
        <v>158</v>
      </c>
      <c r="D41">
        <v>30885</v>
      </c>
      <c r="E41">
        <v>46</v>
      </c>
      <c r="F41">
        <v>105</v>
      </c>
      <c r="G41">
        <v>8.6999999999999993</v>
      </c>
      <c r="H41">
        <v>26</v>
      </c>
      <c r="K41">
        <v>0</v>
      </c>
      <c r="L41" t="s">
        <v>104</v>
      </c>
      <c r="M41" t="s">
        <v>103</v>
      </c>
      <c r="N41">
        <v>1</v>
      </c>
      <c r="O41">
        <v>2022</v>
      </c>
      <c r="P41" t="s">
        <v>160</v>
      </c>
      <c r="Q41" s="1">
        <v>44751</v>
      </c>
    </row>
    <row r="42" spans="1:18" x14ac:dyDescent="0.2">
      <c r="A42" t="s">
        <v>156</v>
      </c>
      <c r="B42" t="s">
        <v>50</v>
      </c>
      <c r="C42" t="s">
        <v>99</v>
      </c>
      <c r="D42">
        <v>25945</v>
      </c>
      <c r="E42">
        <v>50</v>
      </c>
      <c r="G42">
        <v>9</v>
      </c>
      <c r="K42">
        <v>0</v>
      </c>
      <c r="L42" t="s">
        <v>51</v>
      </c>
      <c r="M42" t="s">
        <v>12</v>
      </c>
      <c r="N42">
        <v>2</v>
      </c>
      <c r="O42">
        <v>2022</v>
      </c>
      <c r="P42" t="s">
        <v>53</v>
      </c>
      <c r="Q42" s="1">
        <v>44705</v>
      </c>
    </row>
    <row r="43" spans="1:18" x14ac:dyDescent="0.2">
      <c r="A43" t="s">
        <v>162</v>
      </c>
      <c r="R43" t="s">
        <v>163</v>
      </c>
    </row>
    <row r="44" spans="1:18" x14ac:dyDescent="0.2">
      <c r="A44" t="s">
        <v>162</v>
      </c>
    </row>
    <row r="46" spans="1:18" x14ac:dyDescent="0.2">
      <c r="A46" t="s">
        <v>164</v>
      </c>
      <c r="B46" t="s">
        <v>169</v>
      </c>
      <c r="C46" t="s">
        <v>170</v>
      </c>
      <c r="D46">
        <v>69875</v>
      </c>
      <c r="E46">
        <v>23</v>
      </c>
      <c r="F46">
        <v>56</v>
      </c>
      <c r="G46">
        <v>5.4</v>
      </c>
      <c r="H46">
        <v>21</v>
      </c>
      <c r="K46">
        <v>0</v>
      </c>
      <c r="L46" t="s">
        <v>104</v>
      </c>
      <c r="M46" t="s">
        <v>103</v>
      </c>
      <c r="N46">
        <v>1</v>
      </c>
      <c r="O46">
        <v>2022</v>
      </c>
      <c r="P46" t="s">
        <v>171</v>
      </c>
      <c r="Q46" s="1">
        <v>44751</v>
      </c>
      <c r="R46" t="s">
        <v>165</v>
      </c>
    </row>
    <row r="47" spans="1:18" x14ac:dyDescent="0.2">
      <c r="A47" t="s">
        <v>164</v>
      </c>
      <c r="B47" t="s">
        <v>167</v>
      </c>
      <c r="C47" t="s">
        <v>168</v>
      </c>
      <c r="D47">
        <v>58870</v>
      </c>
      <c r="E47">
        <v>21</v>
      </c>
      <c r="G47">
        <v>5.4</v>
      </c>
      <c r="K47">
        <v>0</v>
      </c>
      <c r="L47" t="s">
        <v>0</v>
      </c>
      <c r="M47" t="s">
        <v>12</v>
      </c>
      <c r="N47">
        <v>2</v>
      </c>
      <c r="O47">
        <v>2022</v>
      </c>
      <c r="P47" t="s">
        <v>172</v>
      </c>
      <c r="Q47" s="1">
        <v>44751</v>
      </c>
      <c r="R47" t="s">
        <v>166</v>
      </c>
    </row>
    <row r="50" spans="1:19" x14ac:dyDescent="0.2">
      <c r="A50" t="s">
        <v>173</v>
      </c>
      <c r="B50" t="s">
        <v>177</v>
      </c>
      <c r="C50" t="s">
        <v>176</v>
      </c>
      <c r="D50">
        <v>53005</v>
      </c>
      <c r="E50">
        <v>33</v>
      </c>
      <c r="F50">
        <v>78</v>
      </c>
      <c r="G50">
        <v>7.3</v>
      </c>
      <c r="H50">
        <v>28</v>
      </c>
      <c r="K50">
        <v>0</v>
      </c>
      <c r="L50" t="s">
        <v>104</v>
      </c>
      <c r="M50" t="s">
        <v>103</v>
      </c>
      <c r="N50">
        <v>1</v>
      </c>
      <c r="O50">
        <v>2022</v>
      </c>
      <c r="P50" t="s">
        <v>178</v>
      </c>
      <c r="Q50" s="1">
        <v>44751</v>
      </c>
      <c r="R50" t="s">
        <v>165</v>
      </c>
    </row>
    <row r="51" spans="1:19" x14ac:dyDescent="0.2">
      <c r="A51" t="s">
        <v>173</v>
      </c>
      <c r="B51" t="s">
        <v>174</v>
      </c>
      <c r="C51" t="s">
        <v>175</v>
      </c>
      <c r="D51">
        <v>42605</v>
      </c>
      <c r="E51">
        <v>25</v>
      </c>
      <c r="G51">
        <v>7.3</v>
      </c>
      <c r="K51">
        <v>0</v>
      </c>
      <c r="L51" t="s">
        <v>0</v>
      </c>
      <c r="M51" t="s">
        <v>12</v>
      </c>
      <c r="N51">
        <v>2</v>
      </c>
      <c r="O51">
        <v>2022</v>
      </c>
      <c r="P51" t="s">
        <v>179</v>
      </c>
      <c r="Q51" s="1">
        <v>44751</v>
      </c>
      <c r="R51" t="s">
        <v>166</v>
      </c>
    </row>
    <row r="54" spans="1:19" x14ac:dyDescent="0.2">
      <c r="A54" t="s">
        <v>180</v>
      </c>
      <c r="B54" t="s">
        <v>184</v>
      </c>
      <c r="C54" t="s">
        <v>183</v>
      </c>
      <c r="D54">
        <v>56595</v>
      </c>
      <c r="E54">
        <v>26</v>
      </c>
      <c r="F54">
        <v>61</v>
      </c>
      <c r="G54">
        <v>5.9</v>
      </c>
      <c r="H54">
        <v>23</v>
      </c>
      <c r="K54">
        <v>0</v>
      </c>
      <c r="L54" t="s">
        <v>104</v>
      </c>
      <c r="M54" t="s">
        <v>103</v>
      </c>
      <c r="N54">
        <v>1</v>
      </c>
      <c r="O54">
        <v>2022</v>
      </c>
      <c r="P54" t="s">
        <v>185</v>
      </c>
      <c r="Q54" s="1">
        <v>44751</v>
      </c>
    </row>
    <row r="55" spans="1:19" x14ac:dyDescent="0.2">
      <c r="A55" t="s">
        <v>180</v>
      </c>
      <c r="B55" t="s">
        <v>181</v>
      </c>
      <c r="C55" t="s">
        <v>182</v>
      </c>
      <c r="D55">
        <v>44495</v>
      </c>
      <c r="E55">
        <v>25</v>
      </c>
      <c r="G55">
        <v>5.9</v>
      </c>
      <c r="K55">
        <v>0</v>
      </c>
      <c r="L55" t="s">
        <v>0</v>
      </c>
      <c r="M55" t="s">
        <v>12</v>
      </c>
      <c r="N55">
        <v>2</v>
      </c>
      <c r="O55">
        <v>2022</v>
      </c>
      <c r="P55" t="s">
        <v>186</v>
      </c>
      <c r="Q55" s="1">
        <v>44751</v>
      </c>
    </row>
    <row r="58" spans="1:19" x14ac:dyDescent="0.2">
      <c r="A58" t="s">
        <v>193</v>
      </c>
      <c r="B58" t="s">
        <v>195</v>
      </c>
      <c r="C58" t="s">
        <v>200</v>
      </c>
      <c r="D58">
        <v>65895</v>
      </c>
      <c r="E58">
        <v>27</v>
      </c>
      <c r="F58">
        <v>55</v>
      </c>
      <c r="G58">
        <v>5.9</v>
      </c>
      <c r="H58">
        <v>18</v>
      </c>
      <c r="K58">
        <v>0</v>
      </c>
      <c r="L58" t="s">
        <v>104</v>
      </c>
      <c r="M58" t="s">
        <v>103</v>
      </c>
      <c r="N58">
        <v>1</v>
      </c>
      <c r="O58">
        <v>2022</v>
      </c>
      <c r="P58" t="s">
        <v>201</v>
      </c>
      <c r="Q58" s="1">
        <v>44751</v>
      </c>
      <c r="R58" t="s">
        <v>197</v>
      </c>
      <c r="S58" t="s">
        <v>199</v>
      </c>
    </row>
    <row r="59" spans="1:19" x14ac:dyDescent="0.2">
      <c r="A59" t="s">
        <v>193</v>
      </c>
      <c r="B59" t="s">
        <v>194</v>
      </c>
      <c r="C59" t="s">
        <v>196</v>
      </c>
      <c r="D59">
        <v>65695</v>
      </c>
      <c r="E59">
        <v>22</v>
      </c>
      <c r="G59">
        <v>6.1</v>
      </c>
      <c r="K59">
        <v>0</v>
      </c>
      <c r="L59" t="s">
        <v>0</v>
      </c>
      <c r="M59" t="s">
        <v>12</v>
      </c>
      <c r="N59">
        <v>2</v>
      </c>
      <c r="O59">
        <v>2022</v>
      </c>
      <c r="P59" t="s">
        <v>202</v>
      </c>
      <c r="Q59" s="1">
        <v>44751</v>
      </c>
      <c r="R59" t="s">
        <v>198</v>
      </c>
    </row>
    <row r="62" spans="1:19" x14ac:dyDescent="0.2">
      <c r="A62" t="s">
        <v>203</v>
      </c>
      <c r="B62" t="s">
        <v>204</v>
      </c>
      <c r="C62" t="s">
        <v>206</v>
      </c>
      <c r="D62">
        <v>55345</v>
      </c>
      <c r="E62">
        <v>25</v>
      </c>
      <c r="F62">
        <v>57</v>
      </c>
      <c r="G62">
        <v>7.8</v>
      </c>
      <c r="H62">
        <v>18</v>
      </c>
      <c r="K62">
        <v>0</v>
      </c>
      <c r="L62" t="s">
        <v>104</v>
      </c>
      <c r="M62" t="s">
        <v>103</v>
      </c>
      <c r="N62">
        <v>1</v>
      </c>
      <c r="O62">
        <v>2022</v>
      </c>
      <c r="P62" t="s">
        <v>210</v>
      </c>
      <c r="Q62" s="1">
        <v>44751</v>
      </c>
      <c r="R62" t="s">
        <v>197</v>
      </c>
    </row>
    <row r="63" spans="1:19" x14ac:dyDescent="0.2">
      <c r="A63" t="s">
        <v>203</v>
      </c>
      <c r="B63" s="3" t="s">
        <v>205</v>
      </c>
      <c r="C63" t="s">
        <v>207</v>
      </c>
      <c r="D63">
        <v>57545</v>
      </c>
      <c r="E63">
        <v>24</v>
      </c>
      <c r="G63">
        <v>6.1</v>
      </c>
      <c r="K63">
        <v>0</v>
      </c>
      <c r="L63" t="s">
        <v>0</v>
      </c>
      <c r="M63" t="s">
        <v>12</v>
      </c>
      <c r="N63">
        <v>2</v>
      </c>
      <c r="O63">
        <v>2022</v>
      </c>
      <c r="P63" t="s">
        <v>211</v>
      </c>
      <c r="Q63" s="1">
        <v>44751</v>
      </c>
      <c r="R63" t="s">
        <v>208</v>
      </c>
      <c r="S6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Car-Old</vt:lpstr>
      <vt:lpstr>FuelCost</vt:lpstr>
      <vt:lpstr>Car</vt:lpstr>
      <vt:lpstr>SUV</vt:lpstr>
      <vt:lpstr>Truck</vt:lpstr>
      <vt:lpstr>format</vt:lpstr>
      <vt:lpstr>SUV-Old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Forsythe</dc:creator>
  <cp:lastModifiedBy>Microsoft Office User</cp:lastModifiedBy>
  <dcterms:created xsi:type="dcterms:W3CDTF">2022-05-18T19:39:01Z</dcterms:created>
  <dcterms:modified xsi:type="dcterms:W3CDTF">2022-12-12T23:34:16Z</dcterms:modified>
</cp:coreProperties>
</file>