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 W8.1\Proyecto Hospital\Diagramas\"/>
    </mc:Choice>
  </mc:AlternateContent>
  <bookViews>
    <workbookView xWindow="0" yWindow="0" windowWidth="20490" windowHeight="7755"/>
  </bookViews>
  <sheets>
    <sheet name="Subsistemas" sheetId="1" r:id="rId1"/>
    <sheet name="Componentes del Sistema" sheetId="2" r:id="rId2"/>
    <sheet name="PFSA" sheetId="3" r:id="rId3"/>
    <sheet name="PFA" sheetId="4" r:id="rId4"/>
    <sheet name="Esfuerzo" sheetId="5" r:id="rId5"/>
    <sheet name="Duración Proyecto" sheetId="6" r:id="rId6"/>
    <sheet name="Presupuesto Proyecto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6" l="1"/>
  <c r="H5" i="5"/>
  <c r="G6" i="4"/>
  <c r="C15" i="7" l="1"/>
  <c r="C12" i="7"/>
  <c r="C10" i="6"/>
  <c r="C13" i="6" s="1"/>
  <c r="F12" i="5"/>
  <c r="B12" i="5"/>
  <c r="D19" i="4"/>
  <c r="F10" i="4" s="1"/>
  <c r="Q5" i="3"/>
  <c r="Q6" i="3"/>
  <c r="Q7" i="3"/>
  <c r="Q8" i="3"/>
  <c r="Q4" i="3"/>
  <c r="L5" i="3"/>
  <c r="L6" i="3"/>
  <c r="L7" i="3"/>
  <c r="L8" i="3"/>
  <c r="L4" i="3"/>
  <c r="G5" i="3"/>
  <c r="G6" i="3"/>
  <c r="G7" i="3"/>
  <c r="G8" i="3"/>
  <c r="G4" i="3"/>
  <c r="R8" i="3" l="1"/>
  <c r="K13" i="3" s="1"/>
  <c r="R7" i="3"/>
  <c r="I13" i="3" s="1"/>
  <c r="R6" i="3"/>
  <c r="G13" i="3" s="1"/>
  <c r="R5" i="3"/>
  <c r="E13" i="3" s="1"/>
  <c r="R4" i="3"/>
  <c r="C13" i="3" s="1"/>
  <c r="R9" i="3" l="1"/>
  <c r="M13" i="3" s="1"/>
</calcChain>
</file>

<file path=xl/sharedStrings.xml><?xml version="1.0" encoding="utf-8"?>
<sst xmlns="http://schemas.openxmlformats.org/spreadsheetml/2006/main" count="115" uniqueCount="81">
  <si>
    <t>Subsistemas</t>
  </si>
  <si>
    <t>Archivos Internos</t>
  </si>
  <si>
    <t>Pacientes</t>
  </si>
  <si>
    <t>Empleados</t>
  </si>
  <si>
    <t>Tratamiento</t>
  </si>
  <si>
    <t>Componente</t>
  </si>
  <si>
    <t>Bajo</t>
  </si>
  <si>
    <t>Medio</t>
  </si>
  <si>
    <t>Alto</t>
  </si>
  <si>
    <t>Total</t>
  </si>
  <si>
    <t>EI</t>
  </si>
  <si>
    <t>EO</t>
  </si>
  <si>
    <t>EQ</t>
  </si>
  <si>
    <t>ILF</t>
  </si>
  <si>
    <t>EIF</t>
  </si>
  <si>
    <t>*</t>
  </si>
  <si>
    <t>=</t>
  </si>
  <si>
    <t>PFSA = PFTe + PFTo + PFTq + PFTif + PFTef</t>
  </si>
  <si>
    <t>PFSA =</t>
  </si>
  <si>
    <t>+</t>
  </si>
  <si>
    <t>PF</t>
  </si>
  <si>
    <t>Factor de Ajuste</t>
  </si>
  <si>
    <t>Valor</t>
  </si>
  <si>
    <t>0..5</t>
  </si>
  <si>
    <t>No.</t>
  </si>
  <si>
    <t>de Factor</t>
  </si>
  <si>
    <t>Comunicación de Datos</t>
  </si>
  <si>
    <t>Proceso Distribuido</t>
  </si>
  <si>
    <t>Objetivos de Rendimiento</t>
  </si>
  <si>
    <t>Tasa de Transacciones</t>
  </si>
  <si>
    <t>Entrada de Datos en Línea</t>
  </si>
  <si>
    <t>Eficiencia con el Usuario Final</t>
  </si>
  <si>
    <t>Actualizaciones en Línea</t>
  </si>
  <si>
    <t>Lógica de Proceso Interno Compleja</t>
  </si>
  <si>
    <t>Reusabilidad de Código</t>
  </si>
  <si>
    <t>Conversión e Instalación Contempladas</t>
  </si>
  <si>
    <t xml:space="preserve">Facilidad de Operación </t>
  </si>
  <si>
    <t>Instalaciones Múltiples</t>
  </si>
  <si>
    <t>Facilidad de Cambios</t>
  </si>
  <si>
    <t>Ajuste de Complejidad Técnica (ACT)</t>
  </si>
  <si>
    <t>Configuración de Explotación Compartida</t>
  </si>
  <si>
    <t>Entorno y Lenguaje</t>
  </si>
  <si>
    <t>Líneas de Código</t>
  </si>
  <si>
    <t>por PF</t>
  </si>
  <si>
    <t xml:space="preserve">Horas </t>
  </si>
  <si>
    <t>Esfuerzo</t>
  </si>
  <si>
    <t>PFA = PFSA*(0.65+(0.01*ACT))</t>
  </si>
  <si>
    <t>C#</t>
  </si>
  <si>
    <t>Lineas de Código = PFA * (Líneas por PF)</t>
  </si>
  <si>
    <t>Esfuerzo horas/persona = (PFA/(1/numero personahora))</t>
  </si>
  <si>
    <t xml:space="preserve">PFA= </t>
  </si>
  <si>
    <t xml:space="preserve">Horas por Persona = </t>
  </si>
  <si>
    <t>Duración del Proyecto en Horas</t>
  </si>
  <si>
    <t>Número de Personas =</t>
  </si>
  <si>
    <t>Horas por persona / número de personas</t>
  </si>
  <si>
    <t>Horas por miembro</t>
  </si>
  <si>
    <t>Duración en Meses</t>
  </si>
  <si>
    <t>horas por miembro / horas por mes</t>
  </si>
  <si>
    <t>Meses</t>
  </si>
  <si>
    <t>Duración del Proyecto en meses =</t>
  </si>
  <si>
    <t xml:space="preserve">Otros costos del Proyecto = </t>
  </si>
  <si>
    <t>Costo del Proyecto</t>
  </si>
  <si>
    <t>Participantes =</t>
  </si>
  <si>
    <t>Sueldo participante * no. Participante * meses</t>
  </si>
  <si>
    <t>Sueldo Participante =</t>
  </si>
  <si>
    <t>Costo Total del Proyecto</t>
  </si>
  <si>
    <t>(Sueldo participante*no. Participante*meses)+costos</t>
  </si>
  <si>
    <t>Gestión Pedidos</t>
  </si>
  <si>
    <t>Gestión Habitaciones</t>
  </si>
  <si>
    <t>Gestión Tratamiento</t>
  </si>
  <si>
    <t>Gestión Altas/Bajas</t>
  </si>
  <si>
    <t>Horarios</t>
  </si>
  <si>
    <t>Pedidos</t>
  </si>
  <si>
    <t>Productos</t>
  </si>
  <si>
    <t>Gestión Factura</t>
  </si>
  <si>
    <t>Gestión Horarios</t>
  </si>
  <si>
    <r>
      <t xml:space="preserve">Entradas: </t>
    </r>
    <r>
      <rPr>
        <sz val="11"/>
        <color rgb="FFFF0000"/>
        <rFont val="Calibri"/>
        <family val="2"/>
        <scheme val="minor"/>
      </rPr>
      <t>2 entradas de complejidad media para el subsistema Pedidos, 1 entrada de complejidad alta y 1 entrada de complejidad media para el subsistema Factura, 2 entradas de complejidad baja para el subsistema Horarios, 1 entrada de complejidad baja para el subsistema Habitaciones, 1 entrada de complejidad media para el subsistema Tratamiento y 3 entradas de complejidad media para el subsistema Altas/Bajas.</t>
    </r>
  </si>
  <si>
    <r>
      <t xml:space="preserve">Salidas: </t>
    </r>
    <r>
      <rPr>
        <sz val="11"/>
        <color rgb="FFFF0000"/>
        <rFont val="Calibri"/>
        <family val="2"/>
        <scheme val="minor"/>
      </rPr>
      <t>1 salida de complejidad baja para el subsistema Pedidos, 1 salida de complejidad alta y 1 salida de complejidad media para el subsistema Factura, 1 salida de complejidad baja para el subsistema Horarios, 1 salida de complejidad baja para el subsistema Habitaciones, 2 salidas de complejidad media para el subsistema Tratamiento y 1 salida de complejidad baja para el subsistema Altas/Bajas.</t>
    </r>
  </si>
  <si>
    <r>
      <t xml:space="preserve">Consultas: </t>
    </r>
    <r>
      <rPr>
        <sz val="11"/>
        <color rgb="FFFF0000"/>
        <rFont val="Calibri"/>
        <family val="2"/>
        <scheme val="minor"/>
      </rPr>
      <t>1 consulta de complejidad baja para el subsistema Pedidos, 2 consultas de complejidad media para el subsistema Factura, 1 consulta de complejidad baja para el subsistema Horarios, 1 consulta de complejidad baja para el subsistema Habitaciones, 2 consultas de complejidad alta para el subsistema Tratamiento y 1 consulta de complejidad baja para el subsistema Altas/Bajas.</t>
    </r>
  </si>
  <si>
    <r>
      <rPr>
        <b/>
        <sz val="11"/>
        <color rgb="FFFF0000"/>
        <rFont val="Calibri"/>
        <family val="2"/>
        <scheme val="minor"/>
      </rPr>
      <t xml:space="preserve">Ficheros Lógicos Internos: </t>
    </r>
    <r>
      <rPr>
        <sz val="11"/>
        <color rgb="FFFF0000"/>
        <rFont val="Calibri"/>
        <family val="2"/>
        <scheme val="minor"/>
      </rPr>
      <t>6 almacenes intermedios de datos de complejidad alta.</t>
    </r>
  </si>
  <si>
    <r>
      <rPr>
        <b/>
        <sz val="11"/>
        <color rgb="FFFF0000"/>
        <rFont val="Calibri"/>
        <family val="2"/>
        <scheme val="minor"/>
      </rPr>
      <t xml:space="preserve">Ficheros Externos: </t>
    </r>
    <r>
      <rPr>
        <sz val="11"/>
        <color rgb="FFFF0000"/>
        <rFont val="Calibri"/>
        <family val="2"/>
        <scheme val="minor"/>
      </rPr>
      <t>No se utilizaron almacenes externos de datos.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</si>
</sst>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3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left"/>
    </xf>
    <xf numFmtId="0" fontId="1" fillId="5" borderId="3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7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5" borderId="3" xfId="0" applyFont="1" applyFill="1" applyBorder="1"/>
    <xf numFmtId="0" fontId="2" fillId="5" borderId="4" xfId="0" applyFont="1" applyFill="1" applyBorder="1"/>
    <xf numFmtId="0" fontId="2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/>
    <xf numFmtId="164" fontId="1" fillId="2" borderId="1" xfId="0" applyNumberFormat="1" applyFont="1" applyFill="1" applyBorder="1"/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/>
    <xf numFmtId="164" fontId="1" fillId="5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5" borderId="3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right" vertic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right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/>
    <xf numFmtId="0" fontId="4" fillId="5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10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center" wrapText="1"/>
    </xf>
    <xf numFmtId="0" fontId="5" fillId="5" borderId="11" xfId="0" applyFont="1" applyFill="1" applyBorder="1" applyAlignment="1">
      <alignment horizontal="center" wrapText="1"/>
    </xf>
    <xf numFmtId="0" fontId="5" fillId="5" borderId="12" xfId="0" applyFont="1" applyFill="1" applyBorder="1" applyAlignment="1">
      <alignment horizontal="center" wrapText="1"/>
    </xf>
    <xf numFmtId="0" fontId="5" fillId="5" borderId="14" xfId="0" applyFont="1" applyFill="1" applyBorder="1" applyAlignment="1">
      <alignment horizontal="center" wrapText="1"/>
    </xf>
    <xf numFmtId="0" fontId="5" fillId="5" borderId="13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552016</xdr:colOff>
      <xdr:row>1</xdr:row>
      <xdr:rowOff>57150</xdr:rowOff>
    </xdr:from>
    <xdr:to>
      <xdr:col>13</xdr:col>
      <xdr:colOff>10680</xdr:colOff>
      <xdr:row>20</xdr:row>
      <xdr:rowOff>171971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016" y="247650"/>
          <a:ext cx="4792664" cy="3734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11</xdr:row>
      <xdr:rowOff>0</xdr:rowOff>
    </xdr:from>
    <xdr:to>
      <xdr:col>9</xdr:col>
      <xdr:colOff>314325</xdr:colOff>
      <xdr:row>14</xdr:row>
      <xdr:rowOff>152400</xdr:rowOff>
    </xdr:to>
    <xdr:sp macro="" textlink="">
      <xdr:nvSpPr>
        <xdr:cNvPr id="2" name="CuadroTexto 1"/>
        <xdr:cNvSpPr txBox="1"/>
      </xdr:nvSpPr>
      <xdr:spPr>
        <a:xfrm>
          <a:off x="5372100" y="2095500"/>
          <a:ext cx="2066925" cy="723900"/>
        </a:xfrm>
        <a:prstGeom prst="rect">
          <a:avLst/>
        </a:prstGeom>
        <a:solidFill>
          <a:srgbClr val="FFFF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GT" sz="1100"/>
            <a:t>Horas/</a:t>
          </a:r>
          <a:r>
            <a:rPr lang="es-GT" sz="1100" baseline="0"/>
            <a:t>mes (total 100) calculadas de 20 días laborales y 5 horas productivas estimadas de las 8 de la jornada laboral normal.</a:t>
          </a:r>
        </a:p>
        <a:p>
          <a:endParaRPr lang="es-GT" sz="1100"/>
        </a:p>
      </xdr:txBody>
    </xdr:sp>
    <xdr:clientData/>
  </xdr:twoCellAnchor>
  <xdr:twoCellAnchor>
    <xdr:from>
      <xdr:col>4</xdr:col>
      <xdr:colOff>885825</xdr:colOff>
      <xdr:row>11</xdr:row>
      <xdr:rowOff>104775</xdr:rowOff>
    </xdr:from>
    <xdr:to>
      <xdr:col>6</xdr:col>
      <xdr:colOff>514350</xdr:colOff>
      <xdr:row>11</xdr:row>
      <xdr:rowOff>114300</xdr:rowOff>
    </xdr:to>
    <xdr:cxnSp macro="">
      <xdr:nvCxnSpPr>
        <xdr:cNvPr id="4" name="Conector recto de flecha 3"/>
        <xdr:cNvCxnSpPr/>
      </xdr:nvCxnSpPr>
      <xdr:spPr>
        <a:xfrm flipV="1">
          <a:off x="3857625" y="2200275"/>
          <a:ext cx="1495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1"/>
  <sheetViews>
    <sheetView tabSelected="1" workbookViewId="0">
      <selection activeCell="B11" sqref="B11:C11"/>
    </sheetView>
  </sheetViews>
  <sheetFormatPr baseColWidth="10" defaultRowHeight="15" x14ac:dyDescent="0.25"/>
  <cols>
    <col min="1" max="16384" width="11.42578125" style="1"/>
  </cols>
  <sheetData>
    <row r="5" spans="2:6" x14ac:dyDescent="0.25">
      <c r="B5" s="40" t="s">
        <v>0</v>
      </c>
      <c r="C5" s="40"/>
      <c r="E5" s="41" t="s">
        <v>1</v>
      </c>
      <c r="F5" s="41"/>
    </row>
    <row r="6" spans="2:6" x14ac:dyDescent="0.25">
      <c r="B6" s="80" t="s">
        <v>67</v>
      </c>
      <c r="C6" s="81"/>
      <c r="E6" s="42" t="s">
        <v>2</v>
      </c>
      <c r="F6" s="42"/>
    </row>
    <row r="7" spans="2:6" x14ac:dyDescent="0.25">
      <c r="B7" s="80" t="s">
        <v>74</v>
      </c>
      <c r="C7" s="81"/>
      <c r="E7" s="42" t="s">
        <v>3</v>
      </c>
      <c r="F7" s="42"/>
    </row>
    <row r="8" spans="2:6" x14ac:dyDescent="0.25">
      <c r="B8" s="80" t="s">
        <v>75</v>
      </c>
      <c r="C8" s="81"/>
      <c r="E8" s="82" t="s">
        <v>4</v>
      </c>
      <c r="F8" s="82"/>
    </row>
    <row r="9" spans="2:6" x14ac:dyDescent="0.25">
      <c r="B9" s="80" t="s">
        <v>68</v>
      </c>
      <c r="C9" s="81"/>
      <c r="E9" s="80" t="s">
        <v>71</v>
      </c>
      <c r="F9" s="81"/>
    </row>
    <row r="10" spans="2:6" x14ac:dyDescent="0.25">
      <c r="B10" s="80" t="s">
        <v>69</v>
      </c>
      <c r="C10" s="81"/>
      <c r="E10" s="80" t="s">
        <v>72</v>
      </c>
      <c r="F10" s="81"/>
    </row>
    <row r="11" spans="2:6" x14ac:dyDescent="0.25">
      <c r="B11" s="80" t="s">
        <v>70</v>
      </c>
      <c r="C11" s="81"/>
      <c r="E11" s="80" t="s">
        <v>73</v>
      </c>
      <c r="F11" s="81"/>
    </row>
  </sheetData>
  <mergeCells count="14">
    <mergeCell ref="B9:C9"/>
    <mergeCell ref="E11:F11"/>
    <mergeCell ref="E10:F10"/>
    <mergeCell ref="E9:F9"/>
    <mergeCell ref="B11:C11"/>
    <mergeCell ref="B10:C10"/>
    <mergeCell ref="B5:C5"/>
    <mergeCell ref="B7:C7"/>
    <mergeCell ref="B6:C6"/>
    <mergeCell ref="E5:F5"/>
    <mergeCell ref="E8:F8"/>
    <mergeCell ref="E7:F7"/>
    <mergeCell ref="E6:F6"/>
    <mergeCell ref="B8:C8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D25" sqref="D25"/>
    </sheetView>
  </sheetViews>
  <sheetFormatPr baseColWidth="10" defaultRowHeight="15" x14ac:dyDescent="0.25"/>
  <cols>
    <col min="1" max="1" width="11.42578125" style="3"/>
    <col min="2" max="3" width="11.42578125" style="3" customWidth="1"/>
    <col min="4" max="4" width="13.85546875" style="3" customWidth="1"/>
    <col min="5" max="5" width="11.42578125" style="3" customWidth="1"/>
    <col min="6" max="6" width="13.85546875" style="3" customWidth="1"/>
    <col min="7" max="7" width="11.42578125" style="3"/>
    <col min="8" max="8" width="12" style="3" customWidth="1"/>
    <col min="9" max="16384" width="11.42578125" style="3"/>
  </cols>
  <sheetData>
    <row r="1" spans="1:16" x14ac:dyDescent="0.25">
      <c r="A1" s="83"/>
      <c r="B1" s="83"/>
      <c r="C1" s="84"/>
      <c r="D1" s="84"/>
      <c r="E1" s="84"/>
      <c r="F1" s="84"/>
      <c r="G1" s="84"/>
      <c r="H1" s="84"/>
      <c r="I1" s="85"/>
      <c r="J1" s="85"/>
      <c r="K1" s="85"/>
      <c r="L1" s="85"/>
      <c r="M1" s="85"/>
      <c r="N1" s="85"/>
      <c r="O1" s="85"/>
      <c r="P1" s="85"/>
    </row>
    <row r="2" spans="1:16" x14ac:dyDescent="0.25">
      <c r="A2" s="83"/>
      <c r="B2" s="83"/>
      <c r="C2" s="35"/>
      <c r="D2" s="35"/>
      <c r="E2" s="35"/>
      <c r="F2" s="35"/>
      <c r="G2" s="35"/>
      <c r="H2" s="35"/>
      <c r="I2" s="83"/>
      <c r="J2" s="83"/>
      <c r="K2" s="83"/>
      <c r="L2" s="83"/>
      <c r="M2" s="83"/>
      <c r="N2" s="83"/>
      <c r="O2" s="83"/>
      <c r="P2" s="83"/>
    </row>
    <row r="3" spans="1:16" x14ac:dyDescent="0.25">
      <c r="A3" s="83"/>
      <c r="B3" s="35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</row>
    <row r="4" spans="1:16" ht="15" customHeight="1" x14ac:dyDescent="0.25">
      <c r="A4" s="83"/>
      <c r="B4" s="35"/>
      <c r="C4" s="83"/>
      <c r="D4" s="101" t="s">
        <v>76</v>
      </c>
      <c r="E4" s="102"/>
      <c r="F4" s="102"/>
      <c r="G4" s="102"/>
      <c r="H4" s="102"/>
      <c r="I4" s="102"/>
      <c r="J4" s="102"/>
      <c r="K4" s="103"/>
      <c r="L4" s="83"/>
      <c r="M4" s="83"/>
      <c r="N4" s="83"/>
      <c r="O4" s="83"/>
      <c r="P4" s="83"/>
    </row>
    <row r="5" spans="1:16" x14ac:dyDescent="0.25">
      <c r="A5" s="83"/>
      <c r="B5" s="35"/>
      <c r="C5" s="83"/>
      <c r="D5" s="104"/>
      <c r="E5" s="105"/>
      <c r="F5" s="105"/>
      <c r="G5" s="105"/>
      <c r="H5" s="105"/>
      <c r="I5" s="105"/>
      <c r="J5" s="105"/>
      <c r="K5" s="106"/>
      <c r="L5" s="83"/>
      <c r="M5" s="83"/>
      <c r="N5" s="83"/>
      <c r="O5" s="83"/>
      <c r="P5" s="83"/>
    </row>
    <row r="6" spans="1:16" x14ac:dyDescent="0.25">
      <c r="A6" s="83"/>
      <c r="B6" s="35"/>
      <c r="C6" s="83"/>
      <c r="D6" s="104"/>
      <c r="E6" s="105"/>
      <c r="F6" s="105"/>
      <c r="G6" s="105"/>
      <c r="H6" s="105"/>
      <c r="I6" s="105"/>
      <c r="J6" s="105"/>
      <c r="K6" s="106"/>
      <c r="L6" s="83"/>
      <c r="M6" s="83"/>
      <c r="N6" s="83"/>
      <c r="O6" s="83"/>
      <c r="P6" s="83"/>
    </row>
    <row r="7" spans="1:16" x14ac:dyDescent="0.25">
      <c r="A7" s="83"/>
      <c r="B7" s="35"/>
      <c r="C7" s="83"/>
      <c r="D7" s="104"/>
      <c r="E7" s="105"/>
      <c r="F7" s="105"/>
      <c r="G7" s="105"/>
      <c r="H7" s="105"/>
      <c r="I7" s="105"/>
      <c r="J7" s="105"/>
      <c r="K7" s="106"/>
      <c r="L7" s="83"/>
      <c r="M7" s="83"/>
      <c r="N7" s="83"/>
      <c r="O7" s="83"/>
      <c r="P7" s="83"/>
    </row>
    <row r="8" spans="1:16" x14ac:dyDescent="0.25">
      <c r="A8" s="83"/>
      <c r="B8" s="35"/>
      <c r="C8" s="83"/>
      <c r="D8" s="107"/>
      <c r="E8" s="108"/>
      <c r="F8" s="108"/>
      <c r="G8" s="108"/>
      <c r="H8" s="108"/>
      <c r="I8" s="108"/>
      <c r="J8" s="108"/>
      <c r="K8" s="109"/>
      <c r="L8" s="83"/>
      <c r="M8" s="83"/>
      <c r="N8" s="83"/>
      <c r="O8" s="83"/>
      <c r="P8" s="83"/>
    </row>
    <row r="9" spans="1:16" x14ac:dyDescent="0.25">
      <c r="A9" s="83"/>
      <c r="B9" s="35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</row>
    <row r="10" spans="1:16" ht="15" customHeight="1" x14ac:dyDescent="0.25">
      <c r="A10" s="83"/>
      <c r="B10" s="83"/>
      <c r="C10" s="83"/>
      <c r="D10" s="92" t="s">
        <v>77</v>
      </c>
      <c r="E10" s="93"/>
      <c r="F10" s="93"/>
      <c r="G10" s="93"/>
      <c r="H10" s="93"/>
      <c r="I10" s="93"/>
      <c r="J10" s="93"/>
      <c r="K10" s="94"/>
      <c r="L10" s="83"/>
      <c r="M10" s="83"/>
      <c r="N10" s="83"/>
      <c r="O10" s="83"/>
      <c r="P10" s="83"/>
    </row>
    <row r="11" spans="1:16" x14ac:dyDescent="0.25">
      <c r="A11" s="83"/>
      <c r="B11" s="83"/>
      <c r="C11" s="83"/>
      <c r="D11" s="95"/>
      <c r="E11" s="96"/>
      <c r="F11" s="96"/>
      <c r="G11" s="96"/>
      <c r="H11" s="96"/>
      <c r="I11" s="96"/>
      <c r="J11" s="96"/>
      <c r="K11" s="97"/>
      <c r="L11" s="83"/>
      <c r="M11" s="83"/>
      <c r="N11" s="83"/>
      <c r="O11" s="83"/>
      <c r="P11" s="83"/>
    </row>
    <row r="12" spans="1:16" x14ac:dyDescent="0.25">
      <c r="D12" s="95"/>
      <c r="E12" s="96"/>
      <c r="F12" s="96"/>
      <c r="G12" s="96"/>
      <c r="H12" s="96"/>
      <c r="I12" s="96"/>
      <c r="J12" s="96"/>
      <c r="K12" s="97"/>
    </row>
    <row r="13" spans="1:16" x14ac:dyDescent="0.25">
      <c r="D13" s="98"/>
      <c r="E13" s="99"/>
      <c r="F13" s="99"/>
      <c r="G13" s="99"/>
      <c r="H13" s="99"/>
      <c r="I13" s="99"/>
      <c r="J13" s="99"/>
      <c r="K13" s="100"/>
    </row>
    <row r="15" spans="1:16" ht="15" customHeight="1" x14ac:dyDescent="0.25">
      <c r="D15" s="93" t="s">
        <v>78</v>
      </c>
      <c r="E15" s="93"/>
      <c r="F15" s="93"/>
      <c r="G15" s="93"/>
      <c r="H15" s="93"/>
      <c r="I15" s="93"/>
      <c r="J15" s="93"/>
      <c r="K15" s="93"/>
    </row>
    <row r="16" spans="1:16" x14ac:dyDescent="0.25">
      <c r="D16" s="96"/>
      <c r="E16" s="96"/>
      <c r="F16" s="96"/>
      <c r="G16" s="96"/>
      <c r="H16" s="96"/>
      <c r="I16" s="96"/>
      <c r="J16" s="96"/>
      <c r="K16" s="96"/>
    </row>
    <row r="17" spans="4:11" x14ac:dyDescent="0.25">
      <c r="D17" s="96"/>
      <c r="E17" s="96"/>
      <c r="F17" s="96"/>
      <c r="G17" s="96"/>
      <c r="H17" s="96"/>
      <c r="I17" s="96"/>
      <c r="J17" s="96"/>
      <c r="K17" s="96"/>
    </row>
    <row r="18" spans="4:11" x14ac:dyDescent="0.25">
      <c r="D18" s="96"/>
      <c r="E18" s="96"/>
      <c r="F18" s="96"/>
      <c r="G18" s="96"/>
      <c r="H18" s="96"/>
      <c r="I18" s="96"/>
      <c r="J18" s="96"/>
      <c r="K18" s="96"/>
    </row>
    <row r="20" spans="4:11" x14ac:dyDescent="0.25">
      <c r="D20" s="110" t="s">
        <v>79</v>
      </c>
      <c r="E20" s="111"/>
      <c r="F20" s="111"/>
      <c r="G20" s="111"/>
      <c r="H20" s="111"/>
      <c r="I20" s="111"/>
      <c r="J20" s="111"/>
      <c r="K20" s="112"/>
    </row>
    <row r="21" spans="4:11" x14ac:dyDescent="0.25">
      <c r="D21" s="113"/>
      <c r="E21" s="114"/>
      <c r="F21" s="114"/>
      <c r="G21" s="114"/>
      <c r="H21" s="114"/>
      <c r="I21" s="114"/>
      <c r="J21" s="114"/>
      <c r="K21" s="115"/>
    </row>
    <row r="23" spans="4:11" x14ac:dyDescent="0.25">
      <c r="D23" s="86" t="s">
        <v>80</v>
      </c>
      <c r="E23" s="87"/>
      <c r="F23" s="87"/>
      <c r="G23" s="87"/>
      <c r="H23" s="87"/>
      <c r="I23" s="87"/>
      <c r="J23" s="87"/>
      <c r="K23" s="88"/>
    </row>
    <row r="24" spans="4:11" x14ac:dyDescent="0.25">
      <c r="D24" s="89"/>
      <c r="E24" s="90"/>
      <c r="F24" s="90"/>
      <c r="G24" s="90"/>
      <c r="H24" s="90"/>
      <c r="I24" s="90"/>
      <c r="J24" s="90"/>
      <c r="K24" s="91"/>
    </row>
    <row r="25" spans="4:11" x14ac:dyDescent="0.25">
      <c r="D25" s="116"/>
      <c r="E25" s="116"/>
      <c r="F25" s="116"/>
      <c r="G25" s="116"/>
      <c r="H25" s="116"/>
      <c r="I25" s="116"/>
      <c r="J25" s="116"/>
      <c r="K25" s="116"/>
    </row>
  </sheetData>
  <mergeCells count="5">
    <mergeCell ref="D4:K8"/>
    <mergeCell ref="D10:K13"/>
    <mergeCell ref="D15:K18"/>
    <mergeCell ref="D20:K21"/>
    <mergeCell ref="D23:K2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3"/>
  <sheetViews>
    <sheetView workbookViewId="0">
      <selection activeCell="R9" sqref="R9"/>
    </sheetView>
  </sheetViews>
  <sheetFormatPr baseColWidth="10" defaultRowHeight="15" x14ac:dyDescent="0.25"/>
  <cols>
    <col min="1" max="1" width="11.42578125" style="1"/>
    <col min="2" max="2" width="13.5703125" style="1" customWidth="1"/>
    <col min="3" max="17" width="4.7109375" style="1" customWidth="1"/>
    <col min="18" max="18" width="8.5703125" style="1" customWidth="1"/>
    <col min="19" max="16384" width="11.42578125" style="1"/>
  </cols>
  <sheetData>
    <row r="3" spans="2:18" x14ac:dyDescent="0.25">
      <c r="B3" s="4" t="s">
        <v>5</v>
      </c>
      <c r="C3" s="43" t="s">
        <v>6</v>
      </c>
      <c r="D3" s="43"/>
      <c r="E3" s="43"/>
      <c r="F3" s="43"/>
      <c r="G3" s="43"/>
      <c r="H3" s="44" t="s">
        <v>7</v>
      </c>
      <c r="I3" s="44"/>
      <c r="J3" s="44"/>
      <c r="K3" s="44"/>
      <c r="L3" s="44"/>
      <c r="M3" s="43" t="s">
        <v>8</v>
      </c>
      <c r="N3" s="43"/>
      <c r="O3" s="43"/>
      <c r="P3" s="43"/>
      <c r="Q3" s="43"/>
      <c r="R3" s="4" t="s">
        <v>9</v>
      </c>
    </row>
    <row r="4" spans="2:18" x14ac:dyDescent="0.25">
      <c r="B4" s="4" t="s">
        <v>10</v>
      </c>
      <c r="C4" s="9">
        <v>3</v>
      </c>
      <c r="D4" s="10" t="s">
        <v>15</v>
      </c>
      <c r="E4" s="6">
        <v>3</v>
      </c>
      <c r="F4" s="10" t="s">
        <v>16</v>
      </c>
      <c r="G4" s="11">
        <f>C4*E4</f>
        <v>9</v>
      </c>
      <c r="H4" s="9">
        <v>7</v>
      </c>
      <c r="I4" s="10" t="s">
        <v>15</v>
      </c>
      <c r="J4" s="6">
        <v>4</v>
      </c>
      <c r="K4" s="10" t="s">
        <v>16</v>
      </c>
      <c r="L4" s="11">
        <f>H4*J4</f>
        <v>28</v>
      </c>
      <c r="M4" s="9">
        <v>1</v>
      </c>
      <c r="N4" s="10" t="s">
        <v>15</v>
      </c>
      <c r="O4" s="6">
        <v>6</v>
      </c>
      <c r="P4" s="10" t="s">
        <v>16</v>
      </c>
      <c r="Q4" s="11">
        <f>M4*O4</f>
        <v>6</v>
      </c>
      <c r="R4" s="5">
        <f>G4+L4+Q4</f>
        <v>43</v>
      </c>
    </row>
    <row r="5" spans="2:18" x14ac:dyDescent="0.25">
      <c r="B5" s="4" t="s">
        <v>11</v>
      </c>
      <c r="C5" s="9">
        <v>4</v>
      </c>
      <c r="D5" s="10" t="s">
        <v>15</v>
      </c>
      <c r="E5" s="6">
        <v>4</v>
      </c>
      <c r="F5" s="10" t="s">
        <v>16</v>
      </c>
      <c r="G5" s="11">
        <f t="shared" ref="G5:G8" si="0">C5*E5</f>
        <v>16</v>
      </c>
      <c r="H5" s="9">
        <v>3</v>
      </c>
      <c r="I5" s="10" t="s">
        <v>15</v>
      </c>
      <c r="J5" s="6">
        <v>5</v>
      </c>
      <c r="K5" s="10" t="s">
        <v>16</v>
      </c>
      <c r="L5" s="11">
        <f t="shared" ref="L5:L8" si="1">H5*J5</f>
        <v>15</v>
      </c>
      <c r="M5" s="9">
        <v>1</v>
      </c>
      <c r="N5" s="10" t="s">
        <v>15</v>
      </c>
      <c r="O5" s="6">
        <v>7</v>
      </c>
      <c r="P5" s="10" t="s">
        <v>16</v>
      </c>
      <c r="Q5" s="11">
        <f t="shared" ref="Q5:Q8" si="2">M5*O5</f>
        <v>7</v>
      </c>
      <c r="R5" s="5">
        <f t="shared" ref="R5:R8" si="3">G5+L5+Q5</f>
        <v>38</v>
      </c>
    </row>
    <row r="6" spans="2:18" x14ac:dyDescent="0.25">
      <c r="B6" s="4" t="s">
        <v>12</v>
      </c>
      <c r="C6" s="9">
        <v>4</v>
      </c>
      <c r="D6" s="10" t="s">
        <v>15</v>
      </c>
      <c r="E6" s="6">
        <v>3</v>
      </c>
      <c r="F6" s="10" t="s">
        <v>16</v>
      </c>
      <c r="G6" s="11">
        <f t="shared" si="0"/>
        <v>12</v>
      </c>
      <c r="H6" s="9">
        <v>2</v>
      </c>
      <c r="I6" s="10" t="s">
        <v>15</v>
      </c>
      <c r="J6" s="6">
        <v>4</v>
      </c>
      <c r="K6" s="10" t="s">
        <v>16</v>
      </c>
      <c r="L6" s="11">
        <f t="shared" si="1"/>
        <v>8</v>
      </c>
      <c r="M6" s="9">
        <v>2</v>
      </c>
      <c r="N6" s="10" t="s">
        <v>15</v>
      </c>
      <c r="O6" s="6">
        <v>6</v>
      </c>
      <c r="P6" s="10" t="s">
        <v>16</v>
      </c>
      <c r="Q6" s="11">
        <f t="shared" si="2"/>
        <v>12</v>
      </c>
      <c r="R6" s="5">
        <f t="shared" si="3"/>
        <v>32</v>
      </c>
    </row>
    <row r="7" spans="2:18" x14ac:dyDescent="0.25">
      <c r="B7" s="4" t="s">
        <v>13</v>
      </c>
      <c r="C7" s="9">
        <v>0</v>
      </c>
      <c r="D7" s="10" t="s">
        <v>15</v>
      </c>
      <c r="E7" s="6">
        <v>7</v>
      </c>
      <c r="F7" s="10" t="s">
        <v>16</v>
      </c>
      <c r="G7" s="11">
        <f t="shared" si="0"/>
        <v>0</v>
      </c>
      <c r="H7" s="9">
        <v>0</v>
      </c>
      <c r="I7" s="10" t="s">
        <v>15</v>
      </c>
      <c r="J7" s="6">
        <v>10</v>
      </c>
      <c r="K7" s="10" t="s">
        <v>16</v>
      </c>
      <c r="L7" s="11">
        <f t="shared" si="1"/>
        <v>0</v>
      </c>
      <c r="M7" s="9">
        <v>6</v>
      </c>
      <c r="N7" s="10" t="s">
        <v>15</v>
      </c>
      <c r="O7" s="6">
        <v>15</v>
      </c>
      <c r="P7" s="10" t="s">
        <v>16</v>
      </c>
      <c r="Q7" s="11">
        <f t="shared" si="2"/>
        <v>90</v>
      </c>
      <c r="R7" s="5">
        <f t="shared" si="3"/>
        <v>90</v>
      </c>
    </row>
    <row r="8" spans="2:18" x14ac:dyDescent="0.25">
      <c r="B8" s="4" t="s">
        <v>14</v>
      </c>
      <c r="C8" s="9">
        <v>0</v>
      </c>
      <c r="D8" s="10" t="s">
        <v>15</v>
      </c>
      <c r="E8" s="6">
        <v>5</v>
      </c>
      <c r="F8" s="10" t="s">
        <v>16</v>
      </c>
      <c r="G8" s="11">
        <f t="shared" si="0"/>
        <v>0</v>
      </c>
      <c r="H8" s="9">
        <v>0</v>
      </c>
      <c r="I8" s="10" t="s">
        <v>15</v>
      </c>
      <c r="J8" s="6">
        <v>7</v>
      </c>
      <c r="K8" s="10" t="s">
        <v>16</v>
      </c>
      <c r="L8" s="11">
        <f t="shared" si="1"/>
        <v>0</v>
      </c>
      <c r="M8" s="9">
        <v>0</v>
      </c>
      <c r="N8" s="10" t="s">
        <v>15</v>
      </c>
      <c r="O8" s="6">
        <v>10</v>
      </c>
      <c r="P8" s="10" t="s">
        <v>16</v>
      </c>
      <c r="Q8" s="11">
        <f t="shared" si="2"/>
        <v>0</v>
      </c>
      <c r="R8" s="5">
        <f t="shared" si="3"/>
        <v>0</v>
      </c>
    </row>
    <row r="9" spans="2:18" x14ac:dyDescent="0.25">
      <c r="R9" s="12">
        <f>SUM(R4:R8)</f>
        <v>203</v>
      </c>
    </row>
    <row r="11" spans="2:18" x14ac:dyDescent="0.25">
      <c r="D11" s="17" t="s">
        <v>17</v>
      </c>
      <c r="E11" s="18"/>
      <c r="F11" s="18"/>
      <c r="G11" s="18"/>
      <c r="H11" s="18"/>
      <c r="I11" s="18"/>
      <c r="J11" s="18"/>
      <c r="K11" s="19"/>
    </row>
    <row r="13" spans="2:18" x14ac:dyDescent="0.25">
      <c r="B13" s="13" t="s">
        <v>18</v>
      </c>
      <c r="C13" s="14">
        <f>R4</f>
        <v>43</v>
      </c>
      <c r="D13" s="14" t="s">
        <v>19</v>
      </c>
      <c r="E13" s="14">
        <f>R5</f>
        <v>38</v>
      </c>
      <c r="F13" s="14" t="s">
        <v>19</v>
      </c>
      <c r="G13" s="14">
        <f>R6</f>
        <v>32</v>
      </c>
      <c r="H13" s="14" t="s">
        <v>19</v>
      </c>
      <c r="I13" s="14">
        <f>R7</f>
        <v>90</v>
      </c>
      <c r="J13" s="14" t="s">
        <v>19</v>
      </c>
      <c r="K13" s="14">
        <f>R8</f>
        <v>0</v>
      </c>
      <c r="L13" s="14" t="s">
        <v>16</v>
      </c>
      <c r="M13" s="15">
        <f>R9</f>
        <v>203</v>
      </c>
      <c r="N13" s="16" t="s">
        <v>20</v>
      </c>
    </row>
  </sheetData>
  <mergeCells count="3">
    <mergeCell ref="C3:G3"/>
    <mergeCell ref="H3:L3"/>
    <mergeCell ref="M3:Q3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workbookViewId="0">
      <selection activeCell="F10" sqref="F10:H10"/>
    </sheetView>
  </sheetViews>
  <sheetFormatPr baseColWidth="10" defaultRowHeight="15" x14ac:dyDescent="0.25"/>
  <cols>
    <col min="1" max="1" width="11.42578125" style="1"/>
    <col min="2" max="2" width="12" style="1" customWidth="1"/>
    <col min="3" max="3" width="39.140625" style="1" customWidth="1"/>
    <col min="4" max="4" width="9.7109375" style="1" customWidth="1"/>
    <col min="5" max="6" width="11.42578125" style="1"/>
    <col min="7" max="7" width="7.42578125" style="1" customWidth="1"/>
    <col min="8" max="16384" width="11.42578125" style="1"/>
  </cols>
  <sheetData>
    <row r="3" spans="2:8" x14ac:dyDescent="0.25">
      <c r="B3" s="20" t="s">
        <v>24</v>
      </c>
      <c r="C3" s="43" t="s">
        <v>21</v>
      </c>
      <c r="D3" s="20" t="s">
        <v>22</v>
      </c>
    </row>
    <row r="4" spans="2:8" x14ac:dyDescent="0.25">
      <c r="B4" s="21" t="s">
        <v>25</v>
      </c>
      <c r="C4" s="45"/>
      <c r="D4" s="21" t="s">
        <v>23</v>
      </c>
    </row>
    <row r="5" spans="2:8" x14ac:dyDescent="0.25">
      <c r="B5" s="8">
        <v>1</v>
      </c>
      <c r="C5" s="8" t="s">
        <v>26</v>
      </c>
      <c r="D5" s="8">
        <v>4</v>
      </c>
    </row>
    <row r="6" spans="2:8" x14ac:dyDescent="0.25">
      <c r="B6" s="8">
        <v>2</v>
      </c>
      <c r="C6" s="8" t="s">
        <v>27</v>
      </c>
      <c r="D6" s="8">
        <v>4</v>
      </c>
      <c r="F6" s="28" t="s">
        <v>18</v>
      </c>
      <c r="G6" s="33">
        <f>PFSA!R9</f>
        <v>203</v>
      </c>
    </row>
    <row r="7" spans="2:8" x14ac:dyDescent="0.25">
      <c r="B7" s="8">
        <v>3</v>
      </c>
      <c r="C7" s="8" t="s">
        <v>28</v>
      </c>
      <c r="D7" s="8">
        <v>2</v>
      </c>
    </row>
    <row r="8" spans="2:8" x14ac:dyDescent="0.25">
      <c r="B8" s="8">
        <v>4</v>
      </c>
      <c r="C8" s="8" t="s">
        <v>40</v>
      </c>
      <c r="D8" s="8">
        <v>2</v>
      </c>
      <c r="E8" s="117"/>
      <c r="F8" s="24" t="s">
        <v>46</v>
      </c>
      <c r="G8" s="25"/>
      <c r="H8" s="26"/>
    </row>
    <row r="9" spans="2:8" x14ac:dyDescent="0.25">
      <c r="B9" s="8">
        <v>5</v>
      </c>
      <c r="C9" s="8" t="s">
        <v>29</v>
      </c>
      <c r="D9" s="8">
        <v>3</v>
      </c>
    </row>
    <row r="10" spans="2:8" x14ac:dyDescent="0.25">
      <c r="B10" s="8">
        <v>6</v>
      </c>
      <c r="C10" s="8" t="s">
        <v>30</v>
      </c>
      <c r="D10" s="8">
        <v>5</v>
      </c>
      <c r="F10" s="46">
        <f>G6*(0.65+(0.01*D19))</f>
        <v>213.15</v>
      </c>
      <c r="G10" s="47"/>
      <c r="H10" s="48"/>
    </row>
    <row r="11" spans="2:8" x14ac:dyDescent="0.25">
      <c r="B11" s="8">
        <v>7</v>
      </c>
      <c r="C11" s="8" t="s">
        <v>31</v>
      </c>
      <c r="D11" s="8">
        <v>3</v>
      </c>
    </row>
    <row r="12" spans="2:8" x14ac:dyDescent="0.25">
      <c r="B12" s="8">
        <v>8</v>
      </c>
      <c r="C12" s="8" t="s">
        <v>32</v>
      </c>
      <c r="D12" s="8">
        <v>4</v>
      </c>
    </row>
    <row r="13" spans="2:8" x14ac:dyDescent="0.25">
      <c r="B13" s="8">
        <v>9</v>
      </c>
      <c r="C13" s="8" t="s">
        <v>33</v>
      </c>
      <c r="D13" s="8">
        <v>1</v>
      </c>
    </row>
    <row r="14" spans="2:8" x14ac:dyDescent="0.25">
      <c r="B14" s="8">
        <v>10</v>
      </c>
      <c r="C14" s="8" t="s">
        <v>34</v>
      </c>
      <c r="D14" s="8">
        <v>3</v>
      </c>
    </row>
    <row r="15" spans="2:8" x14ac:dyDescent="0.25">
      <c r="B15" s="8">
        <v>11</v>
      </c>
      <c r="C15" s="8" t="s">
        <v>35</v>
      </c>
      <c r="D15" s="8">
        <v>0</v>
      </c>
    </row>
    <row r="16" spans="2:8" x14ac:dyDescent="0.25">
      <c r="B16" s="8">
        <v>12</v>
      </c>
      <c r="C16" s="8" t="s">
        <v>36</v>
      </c>
      <c r="D16" s="8">
        <v>3</v>
      </c>
    </row>
    <row r="17" spans="2:4" x14ac:dyDescent="0.25">
      <c r="B17" s="8">
        <v>13</v>
      </c>
      <c r="C17" s="8" t="s">
        <v>37</v>
      </c>
      <c r="D17" s="8">
        <v>2</v>
      </c>
    </row>
    <row r="18" spans="2:4" x14ac:dyDescent="0.25">
      <c r="B18" s="8">
        <v>14</v>
      </c>
      <c r="C18" s="8" t="s">
        <v>38</v>
      </c>
      <c r="D18" s="8">
        <v>4</v>
      </c>
    </row>
    <row r="19" spans="2:4" x14ac:dyDescent="0.25">
      <c r="B19" s="23"/>
      <c r="C19" s="2" t="s">
        <v>39</v>
      </c>
      <c r="D19" s="4">
        <f>SUM(D5:D18)</f>
        <v>40</v>
      </c>
    </row>
  </sheetData>
  <mergeCells count="2">
    <mergeCell ref="C3:C4"/>
    <mergeCell ref="F10:H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2"/>
  <sheetViews>
    <sheetView workbookViewId="0">
      <selection activeCell="D20" sqref="D20"/>
    </sheetView>
  </sheetViews>
  <sheetFormatPr baseColWidth="10" defaultRowHeight="15" x14ac:dyDescent="0.25"/>
  <cols>
    <col min="1" max="2" width="11.42578125" style="1"/>
    <col min="3" max="3" width="24.7109375" style="1" customWidth="1"/>
    <col min="4" max="4" width="16.42578125" style="1" customWidth="1"/>
    <col min="5" max="7" width="11.42578125" style="1"/>
    <col min="8" max="8" width="7.7109375" style="1" customWidth="1"/>
    <col min="9" max="16384" width="11.42578125" style="1"/>
  </cols>
  <sheetData>
    <row r="3" spans="2:9" x14ac:dyDescent="0.25">
      <c r="D3" s="49" t="s">
        <v>45</v>
      </c>
      <c r="E3" s="50"/>
    </row>
    <row r="4" spans="2:9" x14ac:dyDescent="0.25">
      <c r="D4" s="20" t="s">
        <v>42</v>
      </c>
      <c r="E4" s="20" t="s">
        <v>44</v>
      </c>
    </row>
    <row r="5" spans="2:9" x14ac:dyDescent="0.25">
      <c r="C5" s="7" t="s">
        <v>41</v>
      </c>
      <c r="D5" s="21" t="s">
        <v>43</v>
      </c>
      <c r="E5" s="21" t="s">
        <v>43</v>
      </c>
      <c r="G5" s="32" t="s">
        <v>50</v>
      </c>
      <c r="H5" s="33">
        <f>PFA!F10</f>
        <v>213.15</v>
      </c>
    </row>
    <row r="6" spans="2:9" x14ac:dyDescent="0.25">
      <c r="C6" s="8" t="s">
        <v>47</v>
      </c>
      <c r="D6" s="8">
        <v>54</v>
      </c>
      <c r="E6" s="8">
        <v>8</v>
      </c>
    </row>
    <row r="10" spans="2:9" x14ac:dyDescent="0.25">
      <c r="B10" s="17" t="s">
        <v>48</v>
      </c>
      <c r="C10" s="19"/>
      <c r="E10" s="29" t="s">
        <v>49</v>
      </c>
      <c r="F10" s="30"/>
      <c r="G10" s="30"/>
      <c r="H10" s="31"/>
      <c r="I10" s="19"/>
    </row>
    <row r="12" spans="2:9" x14ac:dyDescent="0.25">
      <c r="B12" s="51">
        <f>H5*D6</f>
        <v>11510.1</v>
      </c>
      <c r="C12" s="52"/>
      <c r="F12" s="51">
        <f>(H5/(1/E6))</f>
        <v>1705.2</v>
      </c>
      <c r="G12" s="53"/>
      <c r="H12" s="52"/>
    </row>
  </sheetData>
  <mergeCells count="3">
    <mergeCell ref="D3:E3"/>
    <mergeCell ref="B12:C12"/>
    <mergeCell ref="F12:H12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3"/>
  <sheetViews>
    <sheetView workbookViewId="0">
      <selection activeCell="E6" sqref="E6"/>
    </sheetView>
  </sheetViews>
  <sheetFormatPr baseColWidth="10" defaultRowHeight="15" x14ac:dyDescent="0.25"/>
  <cols>
    <col min="1" max="3" width="11.42578125" style="1"/>
    <col min="4" max="4" width="10.28515625" style="1" customWidth="1"/>
    <col min="5" max="5" width="17.28515625" style="1" customWidth="1"/>
    <col min="6" max="16384" width="11.42578125" style="1"/>
  </cols>
  <sheetData>
    <row r="4" spans="3:5" x14ac:dyDescent="0.25">
      <c r="C4" s="59" t="s">
        <v>51</v>
      </c>
      <c r="D4" s="60"/>
      <c r="E4" s="37">
        <f>Esfuerzo!F12</f>
        <v>1705.2</v>
      </c>
    </row>
    <row r="5" spans="3:5" x14ac:dyDescent="0.25">
      <c r="C5" s="59" t="s">
        <v>53</v>
      </c>
      <c r="D5" s="64"/>
      <c r="E5" s="38">
        <v>4</v>
      </c>
    </row>
    <row r="6" spans="3:5" x14ac:dyDescent="0.25">
      <c r="C6" s="35"/>
      <c r="D6" s="35"/>
      <c r="E6" s="36"/>
    </row>
    <row r="8" spans="3:5" x14ac:dyDescent="0.25">
      <c r="C8" s="61" t="s">
        <v>52</v>
      </c>
      <c r="D8" s="62"/>
      <c r="E8" s="63"/>
    </row>
    <row r="9" spans="3:5" x14ac:dyDescent="0.25">
      <c r="C9" s="65" t="s">
        <v>54</v>
      </c>
      <c r="D9" s="66"/>
      <c r="E9" s="67"/>
    </row>
    <row r="10" spans="3:5" x14ac:dyDescent="0.25">
      <c r="C10" s="34">
        <f>E4/E5</f>
        <v>426.3</v>
      </c>
      <c r="D10" s="68" t="s">
        <v>55</v>
      </c>
      <c r="E10" s="69"/>
    </row>
    <row r="11" spans="3:5" x14ac:dyDescent="0.25">
      <c r="C11" s="70" t="s">
        <v>56</v>
      </c>
      <c r="D11" s="71"/>
      <c r="E11" s="72"/>
    </row>
    <row r="12" spans="3:5" x14ac:dyDescent="0.25">
      <c r="C12" s="54" t="s">
        <v>57</v>
      </c>
      <c r="D12" s="55"/>
      <c r="E12" s="56"/>
    </row>
    <row r="13" spans="3:5" x14ac:dyDescent="0.25">
      <c r="C13" s="57">
        <f>C10/100</f>
        <v>4.2629999999999999</v>
      </c>
      <c r="D13" s="58"/>
      <c r="E13" s="22" t="s">
        <v>58</v>
      </c>
    </row>
  </sheetData>
  <mergeCells count="8">
    <mergeCell ref="C12:E12"/>
    <mergeCell ref="C13:D13"/>
    <mergeCell ref="C4:D4"/>
    <mergeCell ref="C8:E8"/>
    <mergeCell ref="C5:D5"/>
    <mergeCell ref="C9:E9"/>
    <mergeCell ref="D10:E10"/>
    <mergeCell ref="C11:E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5"/>
  <sheetViews>
    <sheetView workbookViewId="0">
      <selection activeCell="F8" sqref="F8"/>
    </sheetView>
  </sheetViews>
  <sheetFormatPr baseColWidth="10" defaultRowHeight="15" x14ac:dyDescent="0.25"/>
  <cols>
    <col min="1" max="5" width="11.42578125" style="1"/>
    <col min="6" max="6" width="13.5703125" style="1" customWidth="1"/>
    <col min="7" max="16384" width="11.42578125" style="1"/>
  </cols>
  <sheetData>
    <row r="4" spans="3:6" x14ac:dyDescent="0.25">
      <c r="C4" s="59" t="s">
        <v>59</v>
      </c>
      <c r="D4" s="64"/>
      <c r="E4" s="60"/>
      <c r="F4" s="27">
        <v>5</v>
      </c>
    </row>
    <row r="5" spans="3:6" x14ac:dyDescent="0.25">
      <c r="C5" s="59" t="s">
        <v>62</v>
      </c>
      <c r="D5" s="64"/>
      <c r="E5" s="60"/>
      <c r="F5" s="27">
        <v>4</v>
      </c>
    </row>
    <row r="6" spans="3:6" x14ac:dyDescent="0.25">
      <c r="C6" s="59" t="s">
        <v>64</v>
      </c>
      <c r="D6" s="64"/>
      <c r="E6" s="60"/>
      <c r="F6" s="33">
        <v>2000</v>
      </c>
    </row>
    <row r="7" spans="3:6" x14ac:dyDescent="0.25">
      <c r="C7" s="77" t="s">
        <v>60</v>
      </c>
      <c r="D7" s="78"/>
      <c r="E7" s="79"/>
      <c r="F7" s="39">
        <v>1000</v>
      </c>
    </row>
    <row r="10" spans="3:6" x14ac:dyDescent="0.25">
      <c r="C10" s="70" t="s">
        <v>61</v>
      </c>
      <c r="D10" s="71"/>
      <c r="E10" s="71"/>
      <c r="F10" s="72"/>
    </row>
    <row r="11" spans="3:6" x14ac:dyDescent="0.25">
      <c r="C11" s="57" t="s">
        <v>63</v>
      </c>
      <c r="D11" s="73"/>
      <c r="E11" s="73"/>
      <c r="F11" s="58"/>
    </row>
    <row r="12" spans="3:6" x14ac:dyDescent="0.25">
      <c r="C12" s="46">
        <f>F6*F5*F4</f>
        <v>40000</v>
      </c>
      <c r="D12" s="47"/>
      <c r="E12" s="47"/>
      <c r="F12" s="48"/>
    </row>
    <row r="13" spans="3:6" x14ac:dyDescent="0.25">
      <c r="C13" s="61" t="s">
        <v>65</v>
      </c>
      <c r="D13" s="62"/>
      <c r="E13" s="62"/>
      <c r="F13" s="63"/>
    </row>
    <row r="14" spans="3:6" x14ac:dyDescent="0.25">
      <c r="C14" s="57" t="s">
        <v>66</v>
      </c>
      <c r="D14" s="73"/>
      <c r="E14" s="73"/>
      <c r="F14" s="58"/>
    </row>
    <row r="15" spans="3:6" x14ac:dyDescent="0.25">
      <c r="C15" s="74">
        <f>(F6*F5*F4)+F7</f>
        <v>41000</v>
      </c>
      <c r="D15" s="75"/>
      <c r="E15" s="75"/>
      <c r="F15" s="76"/>
    </row>
  </sheetData>
  <mergeCells count="10">
    <mergeCell ref="C4:E4"/>
    <mergeCell ref="C7:E7"/>
    <mergeCell ref="C5:E5"/>
    <mergeCell ref="C11:F11"/>
    <mergeCell ref="C10:F10"/>
    <mergeCell ref="C12:F12"/>
    <mergeCell ref="C6:E6"/>
    <mergeCell ref="C13:F13"/>
    <mergeCell ref="C14:F14"/>
    <mergeCell ref="C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Subsistemas</vt:lpstr>
      <vt:lpstr>Componentes del Sistema</vt:lpstr>
      <vt:lpstr>PFSA</vt:lpstr>
      <vt:lpstr>PFA</vt:lpstr>
      <vt:lpstr>Esfuerzo</vt:lpstr>
      <vt:lpstr>Duración Proyecto</vt:lpstr>
      <vt:lpstr>Presupuesto Proyecto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Tobar</dc:creator>
  <cp:lastModifiedBy>Angel Tobar</cp:lastModifiedBy>
  <cp:lastPrinted>2015-03-11T23:47:08Z</cp:lastPrinted>
  <dcterms:created xsi:type="dcterms:W3CDTF">2015-03-11T22:00:20Z</dcterms:created>
  <dcterms:modified xsi:type="dcterms:W3CDTF">2015-03-13T01:33:20Z</dcterms:modified>
</cp:coreProperties>
</file>