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omments2.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Estudiante.PT-226\Desktop\SEBB\"/>
    </mc:Choice>
  </mc:AlternateContent>
  <bookViews>
    <workbookView xWindow="-120" yWindow="-120" windowWidth="20730" windowHeight="11760" firstSheet="2" activeTab="6"/>
  </bookViews>
  <sheets>
    <sheet name="Trayecto de actividades" sheetId="1" state="hidden" r:id="rId1"/>
    <sheet name="INSTRUCCIONES" sheetId="3" r:id="rId2"/>
    <sheet name="Base de datos" sheetId="2" r:id="rId3"/>
    <sheet name="Resumen" sheetId="6" r:id="rId4"/>
    <sheet name="Estadisticas" sheetId="4" r:id="rId5"/>
    <sheet name="Consulta" sheetId="5" r:id="rId6"/>
    <sheet name="Listados" sheetId="7" r:id="rId7"/>
    <sheet name="RUBRICA DE CALIFICACION" sheetId="8" r:id="rId8"/>
  </sheets>
  <definedNames>
    <definedName name="_xlnm._FilterDatabase" localSheetId="2" hidden="1">'Base de datos'!$C$3:$D$117</definedName>
    <definedName name="_xlnm.Extract" localSheetId="2">'Base de datos'!#REF!</definedName>
    <definedName name="_xlnm.Criteria" localSheetId="2">'Base de datos'!#REF!</definedName>
    <definedName name="SegmentaciónDeDatos_Facultad">#N/A</definedName>
    <definedName name="SegmentaciónDeDatos_Fch_nacimiento">#N/A</definedName>
    <definedName name="SegmentaciónDeDatos_Seccional">#N/A</definedName>
  </definedNames>
  <calcPr calcId="162913"/>
  <pivotCaches>
    <pivotCache cacheId="1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6" l="1"/>
  <c r="D3" i="6"/>
  <c r="D10" i="6"/>
  <c r="D9" i="6"/>
  <c r="D8" i="6"/>
  <c r="B2" i="5" l="1"/>
  <c r="B4" i="5"/>
  <c r="B3" i="5"/>
  <c r="D2" i="6"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4" i="2"/>
  <c r="B5" i="5" s="1"/>
  <c r="D6" i="6" l="1"/>
  <c r="D7" i="6"/>
  <c r="D5" i="6"/>
  <c r="G4" i="2"/>
  <c r="E4" i="2"/>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H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4" i="2"/>
  <c r="G21" i="8" l="1"/>
  <c r="F8" i="6" l="1"/>
  <c r="F9" i="6" l="1"/>
  <c r="F10" i="6"/>
  <c r="F9" i="1" l="1"/>
</calcChain>
</file>

<file path=xl/comments1.xml><?xml version="1.0" encoding="utf-8"?>
<comments xmlns="http://schemas.openxmlformats.org/spreadsheetml/2006/main">
  <authors>
    <author>APRENDIZ</author>
    <author>Estudiante</author>
  </authors>
  <commentList>
    <comment ref="E3" authorId="0" shapeId="0">
      <text>
        <r>
          <rPr>
            <b/>
            <sz val="9"/>
            <color indexed="81"/>
            <rFont val="Tahoma"/>
            <family val="2"/>
          </rPr>
          <t>Es el 3% del valor del crédito. Usar Referencias Absolutas</t>
        </r>
      </text>
    </comment>
    <comment ref="G3" authorId="0" shapeId="0">
      <text>
        <r>
          <rPr>
            <b/>
            <sz val="9"/>
            <color indexed="81"/>
            <rFont val="Tahoma"/>
            <family val="2"/>
          </rPr>
          <t>Se debe aumentar el crédito en un 25% si tiene menos de dos cuotas atrazadas, de lo contrario será el mismo cupo. Usar Referencias Absolutas</t>
        </r>
      </text>
    </comment>
    <comment ref="H3" authorId="1" shapeId="0">
      <text>
        <r>
          <rPr>
            <b/>
            <sz val="9"/>
            <color indexed="81"/>
            <rFont val="Tahoma"/>
            <family val="2"/>
          </rPr>
          <t>Calcule de cuánto dinero fue el incremento del cupo.</t>
        </r>
      </text>
    </comment>
    <comment ref="N3" authorId="1" shapeId="0">
      <text>
        <r>
          <rPr>
            <b/>
            <sz val="9"/>
            <color indexed="81"/>
            <rFont val="Tahoma"/>
            <family val="2"/>
          </rPr>
          <t>Calcular la edad a partir de la fecha de nacimiento</t>
        </r>
      </text>
    </comment>
    <comment ref="O3" authorId="0" shapeId="0">
      <text>
        <r>
          <rPr>
            <b/>
            <sz val="9"/>
            <color indexed="81"/>
            <rFont val="Tahoma"/>
            <family val="2"/>
          </rPr>
          <t>Mostrar el nombre y el apellido separados con un espacio en blanco.</t>
        </r>
      </text>
    </comment>
  </commentList>
</comments>
</file>

<file path=xl/comments2.xml><?xml version="1.0" encoding="utf-8"?>
<comments xmlns="http://schemas.openxmlformats.org/spreadsheetml/2006/main">
  <authors>
    <author>estudiante12</author>
  </authors>
  <commentList>
    <comment ref="B1" authorId="0" shapeId="0">
      <text>
        <r>
          <rPr>
            <b/>
            <sz val="9"/>
            <color indexed="81"/>
            <rFont val="Tahoma"/>
            <family val="2"/>
          </rPr>
          <t>Codigo Empleado:</t>
        </r>
        <r>
          <rPr>
            <sz val="9"/>
            <color indexed="81"/>
            <rFont val="Tahoma"/>
            <family val="2"/>
          </rPr>
          <t xml:space="preserve">
Crear una lista desplegable con los codigos de los empleados que estan en la hoja Base de Datos. </t>
        </r>
      </text>
    </comment>
  </commentList>
</comments>
</file>

<file path=xl/sharedStrings.xml><?xml version="1.0" encoding="utf-8"?>
<sst xmlns="http://schemas.openxmlformats.org/spreadsheetml/2006/main" count="788" uniqueCount="372">
  <si>
    <t>Propósitos de aprendizaje</t>
  </si>
  <si>
    <t>Actividad de aprendizaje</t>
  </si>
  <si>
    <t>Descripción de las acciones de Aprendizaje</t>
  </si>
  <si>
    <t>Recursos y medios</t>
  </si>
  <si>
    <t>Tiempo</t>
  </si>
  <si>
    <t>Tema</t>
  </si>
  <si>
    <t>TABLAS DE DATOS</t>
  </si>
  <si>
    <t>TABLAS DINAMICAS</t>
  </si>
  <si>
    <t>Ordenar, aplicar subtotales y filtros en una tabla de datos en Excel</t>
  </si>
  <si>
    <t>Reconocer la estructura de una tabla de datos y las posibilidades que tiene para resumir información</t>
  </si>
  <si>
    <t>CONFIGURACIÓN DE CAMPOS</t>
  </si>
  <si>
    <t>Recorrer presentación multimedial en la cual se ilustra que es una tabla de datos,  registros, campos y en que consiste ordenar, filtrar y obtener subtotales</t>
  </si>
  <si>
    <t>Recursos multimedial
Guia de aprendizaje
Base de datos</t>
  </si>
  <si>
    <t>Conceptos/categorías conceptuales/temas: Tablas dinámicas</t>
  </si>
  <si>
    <t>Desarrollo de guía de aprendizaje: a partir de de una tabla de datos, ordenar, filtrar y sacar subtotales</t>
  </si>
  <si>
    <t>Desarrollo de guía de aprendizaje: a partir de de una tabla de datos, construír varias tablas dinámicas en las que se utilicen los diferentes tipos de campos: filas, columnas. Página y datos</t>
  </si>
  <si>
    <t>Recorrer presentación multimedial en la cual se ilustra los pasos a seguir para crear una tabla dinámica.</t>
  </si>
  <si>
    <t>Construcción de tablas dinámicas utilizando una sola función para resumir los datos</t>
  </si>
  <si>
    <t>Construcción de tablas dinámicas utilizando para varias funciones simultaneamente para resumir los datos y configurar la presentacion de los mismos en terminos absolutos o relativos</t>
  </si>
  <si>
    <t>Aprender a construir tablas dinámicas utilizando diferentes funciones para resumir los datos: suma, produmedio, contar, varianzas y desviaciones.
Presentar los datos de una tabla dinámica como valores absolutos o relativos.</t>
  </si>
  <si>
    <t>Recorrer presentación multimedial en la cual se ilustra como resumir un mismo campo utilizando varias funciones y presentar los datos como valores absolutos o relativos</t>
  </si>
  <si>
    <t>Desarrollo de guía de aprendizaje: para construir tablas dinámicas en donde se apliquen los conceptos anteriores</t>
  </si>
  <si>
    <t>Nombre</t>
  </si>
  <si>
    <t>Fch comienzo</t>
  </si>
  <si>
    <t>Fch nacimiento</t>
  </si>
  <si>
    <t>Ingeniería</t>
  </si>
  <si>
    <t>Aux. Administrativo</t>
  </si>
  <si>
    <t>Administración</t>
  </si>
  <si>
    <t>Diseño</t>
  </si>
  <si>
    <t>Aux. Técnico</t>
  </si>
  <si>
    <t>Sara</t>
  </si>
  <si>
    <t>Alexandra</t>
  </si>
  <si>
    <t>Lisa</t>
  </si>
  <si>
    <t>Técnico</t>
  </si>
  <si>
    <t>Karen</t>
  </si>
  <si>
    <t>Evelyn</t>
  </si>
  <si>
    <t>Jessica</t>
  </si>
  <si>
    <t>Barbara</t>
  </si>
  <si>
    <t>Tammy</t>
  </si>
  <si>
    <t>Sandra</t>
  </si>
  <si>
    <t>David</t>
  </si>
  <si>
    <t>Miguel</t>
  </si>
  <si>
    <t>Hilda</t>
  </si>
  <si>
    <t>Cathy</t>
  </si>
  <si>
    <t>Apellido</t>
  </si>
  <si>
    <t>Posada</t>
  </si>
  <si>
    <t>Jaramillo</t>
  </si>
  <si>
    <t>Lema</t>
  </si>
  <si>
    <t>Castro</t>
  </si>
  <si>
    <t>Arango</t>
  </si>
  <si>
    <t>Betancurt</t>
  </si>
  <si>
    <t>Carmona</t>
  </si>
  <si>
    <t>Aristizabal</t>
  </si>
  <si>
    <t>Simanca</t>
  </si>
  <si>
    <t>Betancur</t>
  </si>
  <si>
    <t xml:space="preserve">Dominguez </t>
  </si>
  <si>
    <t>Ospina</t>
  </si>
  <si>
    <t>Suarez</t>
  </si>
  <si>
    <t xml:space="preserve">Carmona </t>
  </si>
  <si>
    <t xml:space="preserve">Diaz </t>
  </si>
  <si>
    <t xml:space="preserve">Zea </t>
  </si>
  <si>
    <t xml:space="preserve">Hernandez </t>
  </si>
  <si>
    <t>Arroyave</t>
  </si>
  <si>
    <t>Gomez</t>
  </si>
  <si>
    <t>Hoyos</t>
  </si>
  <si>
    <t xml:space="preserve">Arango </t>
  </si>
  <si>
    <t xml:space="preserve">Rodríguez </t>
  </si>
  <si>
    <t xml:space="preserve">Rojas </t>
  </si>
  <si>
    <t>Alzate</t>
  </si>
  <si>
    <t>Cifuentes</t>
  </si>
  <si>
    <t>Peláez</t>
  </si>
  <si>
    <t>Girando</t>
  </si>
  <si>
    <t>Ramirez</t>
  </si>
  <si>
    <t>Gracía</t>
  </si>
  <si>
    <t>Giraldo</t>
  </si>
  <si>
    <t>Cano</t>
  </si>
  <si>
    <t>Osorio</t>
  </si>
  <si>
    <t>Casadiegos</t>
  </si>
  <si>
    <t>Cock</t>
  </si>
  <si>
    <t>Marulanda</t>
  </si>
  <si>
    <t>Gutierrez</t>
  </si>
  <si>
    <t>Perez</t>
  </si>
  <si>
    <t>Villegas</t>
  </si>
  <si>
    <t>Sierra</t>
  </si>
  <si>
    <t>Melano</t>
  </si>
  <si>
    <t>Duque</t>
  </si>
  <si>
    <t>Castrillón</t>
  </si>
  <si>
    <t>Florez</t>
  </si>
  <si>
    <t>Bermudez</t>
  </si>
  <si>
    <t>Fernandez</t>
  </si>
  <si>
    <t>Restrepo</t>
  </si>
  <si>
    <t>Franco</t>
  </si>
  <si>
    <t>Vasquez</t>
  </si>
  <si>
    <t>Uribe</t>
  </si>
  <si>
    <t>Zapata</t>
  </si>
  <si>
    <t>Serna</t>
  </si>
  <si>
    <t>Marquez</t>
  </si>
  <si>
    <t>Cortes</t>
  </si>
  <si>
    <t>Arias</t>
  </si>
  <si>
    <t>Merizalde</t>
  </si>
  <si>
    <t>Lemus</t>
  </si>
  <si>
    <t>Lemos</t>
  </si>
  <si>
    <t>Vergara</t>
  </si>
  <si>
    <t>Henao</t>
  </si>
  <si>
    <t>Guerra</t>
  </si>
  <si>
    <t>De santis</t>
  </si>
  <si>
    <t>Berrio</t>
  </si>
  <si>
    <t>Mendez</t>
  </si>
  <si>
    <t>Rico</t>
  </si>
  <si>
    <t>Saldarriaga</t>
  </si>
  <si>
    <t>Villamizar</t>
  </si>
  <si>
    <t>Toledo</t>
  </si>
  <si>
    <t>Acevedo</t>
  </si>
  <si>
    <t>Vallejo</t>
  </si>
  <si>
    <t>Medina</t>
  </si>
  <si>
    <t>Caro</t>
  </si>
  <si>
    <t>Diez</t>
  </si>
  <si>
    <t>Tamayo</t>
  </si>
  <si>
    <t>Toro</t>
  </si>
  <si>
    <t>Rodas</t>
  </si>
  <si>
    <t>Salamanca</t>
  </si>
  <si>
    <t>Mota</t>
  </si>
  <si>
    <t>Muñoz</t>
  </si>
  <si>
    <t>Pulgarin</t>
  </si>
  <si>
    <t>Lopez</t>
  </si>
  <si>
    <t>Aguirre</t>
  </si>
  <si>
    <t>Jimenez</t>
  </si>
  <si>
    <t>Guerrero</t>
  </si>
  <si>
    <t>Bustos</t>
  </si>
  <si>
    <t>Burgos</t>
  </si>
  <si>
    <t>Granda</t>
  </si>
  <si>
    <t>Palacio</t>
  </si>
  <si>
    <t>Hincapie</t>
  </si>
  <si>
    <t>Molina</t>
  </si>
  <si>
    <t>Garces</t>
  </si>
  <si>
    <t>Sanchez</t>
  </si>
  <si>
    <t>Ruiz</t>
  </si>
  <si>
    <t>Rodriguez</t>
  </si>
  <si>
    <t>Idarraga</t>
  </si>
  <si>
    <t>Higuita</t>
  </si>
  <si>
    <t>Santana</t>
  </si>
  <si>
    <t>Carlos</t>
  </si>
  <si>
    <t>Ana</t>
  </si>
  <si>
    <t>Maria</t>
  </si>
  <si>
    <t>Monica</t>
  </si>
  <si>
    <t>Juan</t>
  </si>
  <si>
    <t>Felipe</t>
  </si>
  <si>
    <t>Santiago</t>
  </si>
  <si>
    <t>Sebastian</t>
  </si>
  <si>
    <t>Natalia</t>
  </si>
  <si>
    <t>Camila</t>
  </si>
  <si>
    <t>Alejandro</t>
  </si>
  <si>
    <t>Andrea</t>
  </si>
  <si>
    <t>Mariana</t>
  </si>
  <si>
    <t>Jorge</t>
  </si>
  <si>
    <t>Gonzalo</t>
  </si>
  <si>
    <t>Ana Maria</t>
  </si>
  <si>
    <t>Pablo</t>
  </si>
  <si>
    <t>Daniel</t>
  </si>
  <si>
    <t>Federico</t>
  </si>
  <si>
    <t>Lucero</t>
  </si>
  <si>
    <t>Adriana</t>
  </si>
  <si>
    <t>Angela</t>
  </si>
  <si>
    <t>Oscar</t>
  </si>
  <si>
    <t>Alberto</t>
  </si>
  <si>
    <t>Tomas</t>
  </si>
  <si>
    <t>Simón</t>
  </si>
  <si>
    <t>Esteban</t>
  </si>
  <si>
    <t>Andrés</t>
  </si>
  <si>
    <t>Carolina</t>
  </si>
  <si>
    <t>Catalina</t>
  </si>
  <si>
    <t>Manuela</t>
  </si>
  <si>
    <t>Cristina</t>
  </si>
  <si>
    <t>Sofia</t>
  </si>
  <si>
    <t>Amalia</t>
  </si>
  <si>
    <t>Alicia</t>
  </si>
  <si>
    <t>Eliana</t>
  </si>
  <si>
    <t>Estefania</t>
  </si>
  <si>
    <t>Luisa</t>
  </si>
  <si>
    <t>Luis</t>
  </si>
  <si>
    <t>Julian</t>
  </si>
  <si>
    <t>Juliana</t>
  </si>
  <si>
    <t>Alejandra</t>
  </si>
  <si>
    <t>Julieth</t>
  </si>
  <si>
    <t>Jesus</t>
  </si>
  <si>
    <t>Jose</t>
  </si>
  <si>
    <t>Guillermo</t>
  </si>
  <si>
    <t>Daniela</t>
  </si>
  <si>
    <t>Leonardo</t>
  </si>
  <si>
    <t>Elena</t>
  </si>
  <si>
    <t>Tatiana</t>
  </si>
  <si>
    <t>Melisa</t>
  </si>
  <si>
    <t>Stepania</t>
  </si>
  <si>
    <t>Pamela</t>
  </si>
  <si>
    <t>Mauricio</t>
  </si>
  <si>
    <t>Rafael</t>
  </si>
  <si>
    <t>Francisco</t>
  </si>
  <si>
    <t>Antonio</t>
  </si>
  <si>
    <t>Dalia</t>
  </si>
  <si>
    <t>Marcela</t>
  </si>
  <si>
    <t>Camilo</t>
  </si>
  <si>
    <t>Gustavo</t>
  </si>
  <si>
    <t>Samuel</t>
  </si>
  <si>
    <t>Virginia</t>
  </si>
  <si>
    <t>Lina</t>
  </si>
  <si>
    <t>Roberta</t>
  </si>
  <si>
    <t>Melina</t>
  </si>
  <si>
    <t>Raquel</t>
  </si>
  <si>
    <t>Diana</t>
  </si>
  <si>
    <t>Patricia</t>
  </si>
  <si>
    <t>Gloria</t>
  </si>
  <si>
    <t>Manuel</t>
  </si>
  <si>
    <t>Gabriel</t>
  </si>
  <si>
    <t>Carmen</t>
  </si>
  <si>
    <t>Isabel</t>
  </si>
  <si>
    <t>Isabella</t>
  </si>
  <si>
    <t>Elisa</t>
  </si>
  <si>
    <t>Maritza</t>
  </si>
  <si>
    <t>Angelina</t>
  </si>
  <si>
    <t>Dinara</t>
  </si>
  <si>
    <t>Brenda</t>
  </si>
  <si>
    <t>Karina</t>
  </si>
  <si>
    <t>Sergio</t>
  </si>
  <si>
    <t>Jacobo</t>
  </si>
  <si>
    <t>Jeronimo</t>
  </si>
  <si>
    <t>Paula</t>
  </si>
  <si>
    <t>Victoria</t>
  </si>
  <si>
    <t>Karla</t>
  </si>
  <si>
    <t>Susana</t>
  </si>
  <si>
    <t>Javier</t>
  </si>
  <si>
    <t>Publicidad</t>
  </si>
  <si>
    <t>Medicina</t>
  </si>
  <si>
    <t>Comunicación</t>
  </si>
  <si>
    <t>Facultad</t>
  </si>
  <si>
    <t>Administrativo</t>
  </si>
  <si>
    <t>Cargo</t>
  </si>
  <si>
    <t>Docente</t>
  </si>
  <si>
    <t>Docente investigador</t>
  </si>
  <si>
    <t>Seccional</t>
  </si>
  <si>
    <t>Medellín</t>
  </si>
  <si>
    <t>Bucaramanga</t>
  </si>
  <si>
    <t>Monteria</t>
  </si>
  <si>
    <t>Bogotá</t>
  </si>
  <si>
    <t>Palmira</t>
  </si>
  <si>
    <t>Derecho</t>
  </si>
  <si>
    <t>Cod empleado</t>
  </si>
  <si>
    <t>Edad</t>
  </si>
  <si>
    <t>Nombre y Apellido</t>
  </si>
  <si>
    <t xml:space="preserve">Cantidad de Personas: </t>
  </si>
  <si>
    <t xml:space="preserve">Valor Total en Créditos: </t>
  </si>
  <si>
    <t xml:space="preserve">Promedio de Edad: </t>
  </si>
  <si>
    <t>Valor Promedio de los Créditos:</t>
  </si>
  <si>
    <t xml:space="preserve">Edad Más Alta: </t>
  </si>
  <si>
    <t xml:space="preserve">Edad Más Baja: </t>
  </si>
  <si>
    <t>Nuevo Cupo</t>
  </si>
  <si>
    <t>Seguro</t>
  </si>
  <si>
    <r>
      <t xml:space="preserve">Resuelva las actividades propuestas en la hoja </t>
    </r>
    <r>
      <rPr>
        <b/>
        <sz val="10"/>
        <rFont val="Arial"/>
        <family val="2"/>
      </rPr>
      <t>Estadísticas</t>
    </r>
  </si>
  <si>
    <r>
      <t xml:space="preserve">Resuelva las actividades propuestas en la hoja </t>
    </r>
    <r>
      <rPr>
        <b/>
        <sz val="10"/>
        <rFont val="Arial"/>
        <family val="2"/>
      </rPr>
      <t>Base de Datos</t>
    </r>
  </si>
  <si>
    <t xml:space="preserve">Codigo Empleado:  </t>
  </si>
  <si>
    <t xml:space="preserve">Nombre y Apellido:  </t>
  </si>
  <si>
    <t xml:space="preserve">Nuevo Cupo:  </t>
  </si>
  <si>
    <t xml:space="preserve">Seccional:  </t>
  </si>
  <si>
    <t xml:space="preserve">Edad:  </t>
  </si>
  <si>
    <r>
      <t xml:space="preserve">Resuelva las actividades propuestas en la hoja </t>
    </r>
    <r>
      <rPr>
        <b/>
        <sz val="10"/>
        <rFont val="Arial"/>
        <family val="2"/>
      </rPr>
      <t>Consulta</t>
    </r>
  </si>
  <si>
    <t>OBSERVACIONES:</t>
  </si>
  <si>
    <t>Debe utilizar las fórmulas y funciones apropiadas para resolver los ejercicios propuestos.  No se deben escribir las respuestas, estas deben ser calculadas.  Recuerde tener especial cuidado con el uso de referencias absolutas donde sea necesario, estas serán tenidas en cuenta y no utilizarlas donde es debido disminuye la calificación.</t>
  </si>
  <si>
    <t>Saque una copia de la hoja base de datos y en ella realice un filtro que muestre los</t>
  </si>
  <si>
    <t>Pagos Atrazados</t>
  </si>
  <si>
    <r>
      <t xml:space="preserve">docentes de diseño de la seccional Medellín con un </t>
    </r>
    <r>
      <rPr>
        <b/>
        <u/>
        <sz val="10"/>
        <rFont val="Arial"/>
        <family val="2"/>
      </rPr>
      <t>nuevo cupo</t>
    </r>
    <r>
      <rPr>
        <sz val="10"/>
        <rFont val="Arial"/>
        <family val="2"/>
      </rPr>
      <t xml:space="preserve"> superior al promedio de los cupos.  </t>
    </r>
  </si>
  <si>
    <t>Al seleccionar el código de un empleado, se debe mostrar el resto de la información. Utilice la fución correspondiente.</t>
  </si>
  <si>
    <t>Valor Del Incremento</t>
  </si>
  <si>
    <t>GENERE LOS SIGUIENTES INFORMES DE TABLA DINÁMICA.</t>
  </si>
  <si>
    <t>EXTRAIGA LOS SIGUIENTES LISTADOS UTILIZANDO TABLAS DINÁMICAS.</t>
  </si>
  <si>
    <t>Valor Más Alto Prestado:</t>
  </si>
  <si>
    <t>Segundo Valor Más Alto Prestado:</t>
  </si>
  <si>
    <t>Tercer Valor Más Alto Prestado:</t>
  </si>
  <si>
    <t>Nombre:</t>
  </si>
  <si>
    <r>
      <t xml:space="preserve">Resuelva las actividades propuestas en la hoja </t>
    </r>
    <r>
      <rPr>
        <b/>
        <sz val="10"/>
        <rFont val="Arial"/>
        <family val="2"/>
      </rPr>
      <t>Resumen</t>
    </r>
  </si>
  <si>
    <r>
      <t xml:space="preserve">Resuelva lo propesto en la hoja </t>
    </r>
    <r>
      <rPr>
        <b/>
        <sz val="10"/>
        <rFont val="Arial"/>
        <family val="2"/>
      </rPr>
      <t>Listados</t>
    </r>
  </si>
  <si>
    <r>
      <t xml:space="preserve">Finalmente, cámbiele el nombre a la hoja por </t>
    </r>
    <r>
      <rPr>
        <b/>
        <sz val="10"/>
        <rFont val="Arial"/>
        <family val="2"/>
      </rPr>
      <t>Filtro</t>
    </r>
  </si>
  <si>
    <t>Vr: 1,0</t>
  </si>
  <si>
    <t>Valor: 1,0</t>
  </si>
  <si>
    <t>Valor:1,0</t>
  </si>
  <si>
    <t>Vr: 0,9</t>
  </si>
  <si>
    <t>Valor: 0,5</t>
  </si>
  <si>
    <t>Vr: 0,6</t>
  </si>
  <si>
    <t>no borrar ni modificar</t>
  </si>
  <si>
    <t>OPCIÓN1</t>
  </si>
  <si>
    <t>La función debe mostrar los datos requeridos de acuerdo al Código Empleado</t>
  </si>
  <si>
    <t>que seleccione de la lista desplegable.</t>
  </si>
  <si>
    <t>OPCIÓN2</t>
  </si>
  <si>
    <t>Utilice tabla dinámica con un filtro por Código Empleado</t>
  </si>
  <si>
    <t>que muestre los datos que son requeridos.</t>
  </si>
  <si>
    <t>Utilice la función CONSULTAV o también llamada BUSCARV.</t>
  </si>
  <si>
    <t>La tabla debe quedar bien organizada, similar al formato de la parte superior.</t>
  </si>
  <si>
    <t>Versión: 20220113</t>
  </si>
  <si>
    <t>OBJETIVOS</t>
  </si>
  <si>
    <t>Afianzar los conceptos adquiridos en cuanto</t>
  </si>
  <si>
    <t>a manejo de tablas de datos, fórmulas y funcones.</t>
  </si>
  <si>
    <t>Aplicar en escenarios reales resúmenes de datos.</t>
  </si>
  <si>
    <t>Utilizar funciones de búsqueda para consultar información en bases de datos.</t>
  </si>
  <si>
    <t>Cupo Crédito 2021-2</t>
  </si>
  <si>
    <t>Nuevo Cupo 2022-1</t>
  </si>
  <si>
    <t>version: 20220126</t>
  </si>
  <si>
    <t>Versión: 20220126</t>
  </si>
  <si>
    <t>DATOS BÁSICOS 2021-1</t>
  </si>
  <si>
    <t>2. Total cupos asignados 2021-2 y cantidad de pagos atrasados por facultad y cargo En la seccional Bogotá.</t>
  </si>
  <si>
    <t>1. Listado de personas con código, nombre y apellido de la facultad de ingeniería de la ciudad de Medellín que contenga los cupos asignados a cada persona tanto en el semestre 2021-2 como en el semestre 2022-1.</t>
  </si>
  <si>
    <t>1. Total cupos del semestre 2021-2 y proyección para el semestre 2022-1 por Facultad, que pueda filtrarse por Seccional y que muestre los datos de la seccional Medellín.</t>
  </si>
  <si>
    <t>2. Listado que muestre fecha de cumpleaños, nombre, apellido, facultad y cargo de las personas de la seccional Medellín los meses enero y junio</t>
  </si>
  <si>
    <t>POLITÉCNICO DE COLOMBIA</t>
  </si>
  <si>
    <t>EDUCACIÓN PARA EL TRABAJO Y EL DESARROLLO HUMANO</t>
  </si>
  <si>
    <t>MODELOS</t>
  </si>
  <si>
    <t>CÓDIGO: M2-FR18</t>
  </si>
  <si>
    <t>VERSIÓN: 1</t>
  </si>
  <si>
    <t>Página 1 de 1</t>
  </si>
  <si>
    <t>RUBRICA DE CALIFICACION HOLISTICA</t>
  </si>
  <si>
    <t>VALORACION</t>
  </si>
  <si>
    <t xml:space="preserve">Se evidencia de manera sobresaliente
</t>
  </si>
  <si>
    <t>Es correcto, pero aún puede mejorar</t>
  </si>
  <si>
    <t>No se cumple de forma satisfactoria</t>
  </si>
  <si>
    <t>Es deficiente y requiere mayor práctica.</t>
  </si>
  <si>
    <t>Nulo o no se evidencia.</t>
  </si>
  <si>
    <t>VALOR</t>
  </si>
  <si>
    <t>No.</t>
  </si>
  <si>
    <t>ITEM DESEMPEÑO</t>
  </si>
  <si>
    <t>Resuelve las actividades propuestas en la hoja Base de Datos</t>
  </si>
  <si>
    <t>Resuelve las actividades propuestas en la hoja Resumen</t>
  </si>
  <si>
    <t>Resuelve las actividades propuestas en la hoja Estadística</t>
  </si>
  <si>
    <t>Resuelve las actividades propuestas en la hoja Consulta</t>
  </si>
  <si>
    <t>Resuelva lo propuesto en la hoja Listados</t>
  </si>
  <si>
    <t>Crea una copia de la hoja base de datos y en ella realiza un filtro que muestre los docentes de diseño de la seccional Medellín  con un nuevo cupo superior al promedio de los cupos. 
Finalmente, cámbiele el nombre a la hoja por Filtro.</t>
  </si>
  <si>
    <t>NOTA FINAL</t>
  </si>
  <si>
    <t xml:space="preserve"> RÚBRICAS DE CALIFICACIÓN</t>
  </si>
  <si>
    <t>Total general</t>
  </si>
  <si>
    <t>Etiquetas de fila</t>
  </si>
  <si>
    <t>Suma de Nuevo Cupo 2022-1</t>
  </si>
  <si>
    <t>Suma de Cupo Crédito 2021-2</t>
  </si>
  <si>
    <t>Suma de Pagos Atrazados</t>
  </si>
  <si>
    <t>Julian Duque</t>
  </si>
  <si>
    <t>Amalia Gutierrez</t>
  </si>
  <si>
    <t>Amalia Vergara</t>
  </si>
  <si>
    <t>Juan Arango</t>
  </si>
  <si>
    <t>Maria Lema</t>
  </si>
  <si>
    <t>Karina Jimenez</t>
  </si>
  <si>
    <t>Manuela Casadiegos</t>
  </si>
  <si>
    <t>Maritza Muñoz</t>
  </si>
  <si>
    <t>Carolina Cano</t>
  </si>
  <si>
    <t>Sara Vallejo</t>
  </si>
  <si>
    <t>Gustavo Mendez</t>
  </si>
  <si>
    <t>Raquel Medina</t>
  </si>
  <si>
    <t>Jessica Marquez</t>
  </si>
  <si>
    <t>Daniel Ospina</t>
  </si>
  <si>
    <t>Andrés Peláez</t>
  </si>
  <si>
    <t>Samuel Rico</t>
  </si>
  <si>
    <t>Luis Melano</t>
  </si>
  <si>
    <t>Diana Caro</t>
  </si>
  <si>
    <t>Elena Garces</t>
  </si>
  <si>
    <t>Miguel Sanchez</t>
  </si>
  <si>
    <t>Ana Jaramillo</t>
  </si>
  <si>
    <t>Cumpleaños</t>
  </si>
  <si>
    <t>15-ene</t>
  </si>
  <si>
    <t>25-ene</t>
  </si>
  <si>
    <t>28-ene</t>
  </si>
  <si>
    <t>4-jun</t>
  </si>
  <si>
    <t>7-jun</t>
  </si>
  <si>
    <t>8-jun</t>
  </si>
  <si>
    <t>12-jun</t>
  </si>
  <si>
    <t>18-jun</t>
  </si>
  <si>
    <t>22-jun</t>
  </si>
  <si>
    <t>25-jun</t>
  </si>
  <si>
    <t>27-jun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</si>
</sst>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 #,##0_-;\-&quot;$&quot;\ * #,##0_-;_-&quot;$&quot;\ * &quot;-&quot;_-;_-@_-"/>
    <numFmt numFmtId="44" formatCode="_-&quot;$&quot;\ * #,##0.00_-;\-&quot;$&quot;\ * #,##0.00_-;_-&quot;$&quot;\ * &quot;-&quot;??_-;_-@_-"/>
    <numFmt numFmtId="164" formatCode="&quot;$&quot;#,##0.00_);[Red]\(&quot;$&quot;#,##0.00\)"/>
    <numFmt numFmtId="165" formatCode="&quot;$&quot;#,##0_);[Red]\(&quot;$&quot;#,##0\)"/>
    <numFmt numFmtId="166" formatCode="&quot;$&quot;#,##0.00"/>
    <numFmt numFmtId="167" formatCode="_-&quot;$&quot;\ * #,##0_-;\-&quot;$&quot;\ * #,##0_-;_-&quot;$&quot;\ * &quot;-&quot;??_-;_-@_-"/>
    <numFmt numFmtId="168" formatCode="0.0"/>
    <numFmt numFmtId="169" formatCode="&quot;$&quot;#,##0"/>
  </numFmts>
  <fonts count="30">
    <font>
      <sz val="10"/>
      <name val="Arial"/>
    </font>
    <font>
      <b/>
      <sz val="10"/>
      <name val="Verdana"/>
      <family val="2"/>
    </font>
    <font>
      <b/>
      <sz val="8"/>
      <name val="Verdana"/>
      <family val="2"/>
    </font>
    <font>
      <sz val="8"/>
      <name val="Verdana"/>
      <family val="2"/>
    </font>
    <font>
      <sz val="8"/>
      <name val="Arial"/>
      <family val="2"/>
    </font>
    <font>
      <b/>
      <sz val="10"/>
      <name val="Arial"/>
      <family val="2"/>
    </font>
    <font>
      <b/>
      <sz val="10"/>
      <name val="MS Sans Serif"/>
      <family val="2"/>
    </font>
    <font>
      <sz val="10"/>
      <name val="MS Sans Serif"/>
      <family val="2"/>
    </font>
    <font>
      <sz val="12"/>
      <name val="Arial"/>
      <family val="2"/>
    </font>
    <font>
      <sz val="12"/>
      <color rgb="FF000000"/>
      <name val="Arial"/>
      <family val="2"/>
    </font>
    <font>
      <b/>
      <sz val="9"/>
      <color indexed="81"/>
      <name val="Tahoma"/>
      <family val="2"/>
    </font>
    <font>
      <b/>
      <sz val="12"/>
      <color theme="0"/>
      <name val="Arial"/>
      <family val="2"/>
    </font>
    <font>
      <sz val="10"/>
      <name val="Arial"/>
      <family val="2"/>
    </font>
    <font>
      <sz val="9"/>
      <color indexed="81"/>
      <name val="Tahoma"/>
      <family val="2"/>
    </font>
    <font>
      <b/>
      <u/>
      <sz val="10"/>
      <name val="Arial"/>
      <family val="2"/>
    </font>
    <font>
      <b/>
      <u/>
      <sz val="16"/>
      <name val="Arial"/>
      <family val="2"/>
    </font>
    <font>
      <b/>
      <sz val="11"/>
      <name val="Arial"/>
      <family val="2"/>
    </font>
    <font>
      <b/>
      <sz val="11"/>
      <color rgb="FFC00000"/>
      <name val="Arial"/>
      <family val="2"/>
    </font>
    <font>
      <sz val="10"/>
      <name val="Arial"/>
      <family val="2"/>
    </font>
    <font>
      <b/>
      <sz val="12"/>
      <name val="Arial"/>
      <family val="2"/>
    </font>
    <font>
      <b/>
      <sz val="12"/>
      <color theme="1"/>
      <name val="Arial"/>
      <family val="2"/>
    </font>
    <font>
      <b/>
      <sz val="14"/>
      <color theme="1"/>
      <name val="Arial"/>
      <family val="2"/>
    </font>
    <font>
      <b/>
      <u/>
      <sz val="18"/>
      <color theme="1"/>
      <name val="Arial"/>
      <family val="2"/>
    </font>
    <font>
      <b/>
      <sz val="11"/>
      <color theme="1"/>
      <name val="Arial"/>
      <family val="2"/>
    </font>
    <font>
      <b/>
      <sz val="10"/>
      <color theme="1"/>
      <name val="Arial"/>
      <family val="2"/>
    </font>
    <font>
      <sz val="12"/>
      <color theme="1"/>
      <name val="Arial"/>
      <family val="2"/>
    </font>
    <font>
      <b/>
      <sz val="20"/>
      <name val="Arial"/>
      <family val="2"/>
    </font>
    <font>
      <sz val="11"/>
      <name val="Quicksand"/>
    </font>
    <font>
      <b/>
      <sz val="11"/>
      <name val="Quicksand"/>
    </font>
    <font>
      <b/>
      <sz val="14"/>
      <name val="Arial"/>
      <family val="2"/>
    </font>
  </fonts>
  <fills count="10">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C000"/>
        <bgColor indexed="24"/>
      </patternFill>
    </fill>
    <fill>
      <patternFill patternType="solid">
        <fgColor theme="0" tint="-0.14999847407452621"/>
        <bgColor indexed="24"/>
      </patternFill>
    </fill>
    <fill>
      <patternFill patternType="solid">
        <fgColor theme="0" tint="-0.249977111117893"/>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4"/>
      </left>
      <right style="thin">
        <color indexed="24"/>
      </right>
      <top style="thin">
        <color indexed="24"/>
      </top>
      <bottom/>
      <diagonal/>
    </border>
    <border>
      <left style="thick">
        <color indexed="8"/>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6">
    <xf numFmtId="0" fontId="0" fillId="0" borderId="0"/>
    <xf numFmtId="0" fontId="6" fillId="0" borderId="0" applyNumberFormat="0" applyFill="0" applyBorder="0" applyAlignment="0" applyProtection="0"/>
    <xf numFmtId="164" fontId="7" fillId="0" borderId="0" applyFont="0" applyFill="0" applyBorder="0" applyAlignment="0" applyProtection="0"/>
    <xf numFmtId="0" fontId="7" fillId="0" borderId="0"/>
    <xf numFmtId="44" fontId="18" fillId="0" borderId="0" applyFont="0" applyFill="0" applyBorder="0" applyAlignment="0" applyProtection="0"/>
    <xf numFmtId="0" fontId="12" fillId="0" borderId="0"/>
  </cellStyleXfs>
  <cellXfs count="131">
    <xf numFmtId="0" fontId="0" fillId="0" borderId="0" xfId="0"/>
    <xf numFmtId="0" fontId="0" fillId="0" borderId="0" xfId="0" applyAlignment="1">
      <alignment horizontal="left" vertical="center"/>
    </xf>
    <xf numFmtId="0" fontId="3" fillId="0" borderId="1" xfId="0" applyFont="1" applyBorder="1" applyAlignment="1">
      <alignment horizontal="left" vertical="center" wrapText="1"/>
    </xf>
    <xf numFmtId="0" fontId="3" fillId="2" borderId="1" xfId="0" applyFont="1" applyFill="1" applyBorder="1" applyAlignment="1">
      <alignment vertical="center" wrapText="1"/>
    </xf>
    <xf numFmtId="0" fontId="2" fillId="0" borderId="1" xfId="0" applyFont="1" applyBorder="1" applyAlignment="1">
      <alignment horizontal="center" vertical="center" wrapText="1"/>
    </xf>
    <xf numFmtId="0" fontId="5" fillId="0" borderId="2" xfId="0" applyFont="1" applyBorder="1" applyAlignment="1">
      <alignment horizontal="center" vertical="center"/>
    </xf>
    <xf numFmtId="0" fontId="8" fillId="0" borderId="0" xfId="0" applyFont="1"/>
    <xf numFmtId="0" fontId="8" fillId="0" borderId="0" xfId="0" applyFont="1" applyAlignment="1">
      <alignment horizontal="left"/>
    </xf>
    <xf numFmtId="0" fontId="9" fillId="0" borderId="1" xfId="0" applyFont="1" applyBorder="1"/>
    <xf numFmtId="0" fontId="8" fillId="0" borderId="0" xfId="0" applyFont="1" applyAlignment="1">
      <alignment horizontal="center"/>
    </xf>
    <xf numFmtId="0" fontId="8" fillId="0" borderId="1" xfId="3" applyFont="1" applyBorder="1" applyAlignment="1">
      <alignment horizontal="center"/>
    </xf>
    <xf numFmtId="0" fontId="8" fillId="0" borderId="1" xfId="3" applyFont="1" applyBorder="1" applyAlignment="1">
      <alignment horizontal="left"/>
    </xf>
    <xf numFmtId="0" fontId="8" fillId="0" borderId="1" xfId="3" applyFont="1" applyBorder="1"/>
    <xf numFmtId="165" fontId="8" fillId="0" borderId="1" xfId="2" applyNumberFormat="1" applyFont="1" applyBorder="1"/>
    <xf numFmtId="165" fontId="8" fillId="0" borderId="1" xfId="3" applyNumberFormat="1" applyFont="1" applyBorder="1"/>
    <xf numFmtId="14" fontId="8" fillId="0" borderId="1" xfId="3" applyNumberFormat="1" applyFont="1" applyBorder="1"/>
    <xf numFmtId="14" fontId="8" fillId="0" borderId="0" xfId="0" applyNumberFormat="1" applyFont="1"/>
    <xf numFmtId="0" fontId="5" fillId="0" borderId="0" xfId="0" applyFont="1"/>
    <xf numFmtId="0" fontId="8" fillId="0" borderId="1" xfId="0" applyFont="1" applyBorder="1"/>
    <xf numFmtId="0" fontId="12" fillId="0" borderId="0" xfId="0" applyFont="1"/>
    <xf numFmtId="0" fontId="8" fillId="0" borderId="1" xfId="2" applyNumberFormat="1" applyFont="1" applyBorder="1"/>
    <xf numFmtId="14" fontId="11" fillId="4" borderId="1" xfId="0" applyNumberFormat="1" applyFont="1" applyFill="1" applyBorder="1"/>
    <xf numFmtId="166" fontId="11" fillId="4" borderId="1" xfId="0" applyNumberFormat="1" applyFont="1" applyFill="1" applyBorder="1"/>
    <xf numFmtId="0" fontId="19" fillId="6" borderId="3" xfId="1" applyFont="1" applyFill="1" applyBorder="1" applyAlignment="1">
      <alignment horizontal="center" vertical="center" wrapText="1"/>
    </xf>
    <xf numFmtId="165" fontId="19" fillId="6" borderId="3" xfId="2" applyNumberFormat="1" applyFont="1" applyFill="1" applyBorder="1" applyAlignment="1">
      <alignment horizontal="center" vertical="center" wrapText="1"/>
    </xf>
    <xf numFmtId="14" fontId="19" fillId="6" borderId="3" xfId="1" applyNumberFormat="1" applyFont="1" applyFill="1" applyBorder="1" applyAlignment="1">
      <alignment horizontal="center" vertical="center" wrapText="1"/>
    </xf>
    <xf numFmtId="0" fontId="19" fillId="6" borderId="1" xfId="1" applyFont="1" applyFill="1" applyBorder="1" applyAlignment="1">
      <alignment horizontal="center"/>
    </xf>
    <xf numFmtId="9" fontId="20" fillId="7" borderId="1" xfId="1" applyNumberFormat="1" applyFont="1" applyFill="1" applyBorder="1" applyAlignment="1">
      <alignment horizontal="center"/>
    </xf>
    <xf numFmtId="0" fontId="19" fillId="5" borderId="1" xfId="0" applyFont="1" applyFill="1" applyBorder="1" applyAlignment="1">
      <alignment horizontal="right"/>
    </xf>
    <xf numFmtId="0" fontId="20" fillId="8" borderId="1" xfId="0" applyFont="1" applyFill="1" applyBorder="1" applyAlignment="1">
      <alignment horizontal="left"/>
    </xf>
    <xf numFmtId="0" fontId="25" fillId="0" borderId="1" xfId="0" applyFont="1" applyBorder="1" applyAlignment="1">
      <alignment horizontal="left"/>
    </xf>
    <xf numFmtId="0" fontId="24" fillId="5" borderId="0" xfId="0" applyFont="1" applyFill="1"/>
    <xf numFmtId="0" fontId="19" fillId="0" borderId="0" xfId="0" applyFont="1"/>
    <xf numFmtId="167" fontId="25" fillId="0" borderId="1" xfId="4" applyNumberFormat="1" applyFont="1" applyBorder="1" applyAlignment="1">
      <alignment horizontal="left"/>
    </xf>
    <xf numFmtId="0" fontId="12" fillId="0" borderId="0" xfId="5"/>
    <xf numFmtId="0" fontId="4" fillId="0" borderId="0" xfId="5" applyFont="1" applyAlignment="1">
      <alignment vertical="top" wrapText="1"/>
    </xf>
    <xf numFmtId="0" fontId="4" fillId="0" borderId="0" xfId="5" applyFont="1" applyAlignment="1">
      <alignment horizontal="center" vertical="center" wrapText="1"/>
    </xf>
    <xf numFmtId="0" fontId="27" fillId="0" borderId="10" xfId="5" applyFont="1" applyBorder="1" applyAlignment="1">
      <alignment horizontal="center" vertical="center" wrapText="1"/>
    </xf>
    <xf numFmtId="0" fontId="27" fillId="0" borderId="13" xfId="5" applyFont="1" applyBorder="1" applyAlignment="1">
      <alignment horizontal="center" vertical="center" wrapText="1"/>
    </xf>
    <xf numFmtId="0" fontId="27" fillId="0" borderId="12" xfId="5" applyFont="1" applyBorder="1" applyAlignment="1">
      <alignment horizontal="center" vertical="center" wrapText="1"/>
    </xf>
    <xf numFmtId="0" fontId="28" fillId="0" borderId="23" xfId="5" applyFont="1" applyBorder="1" applyAlignment="1">
      <alignment horizontal="center" vertical="center" wrapText="1"/>
    </xf>
    <xf numFmtId="0" fontId="28" fillId="0" borderId="24" xfId="5" applyFont="1" applyBorder="1" applyAlignment="1">
      <alignment horizontal="center" vertical="center" wrapText="1"/>
    </xf>
    <xf numFmtId="0" fontId="28" fillId="0" borderId="25" xfId="5" applyFont="1" applyBorder="1" applyAlignment="1">
      <alignment horizontal="center" vertical="center" wrapText="1"/>
    </xf>
    <xf numFmtId="0" fontId="12" fillId="0" borderId="2" xfId="5" applyBorder="1"/>
    <xf numFmtId="0" fontId="12" fillId="0" borderId="9" xfId="5" applyBorder="1"/>
    <xf numFmtId="0" fontId="5" fillId="0" borderId="1" xfId="5" applyFont="1" applyBorder="1" applyAlignment="1">
      <alignment horizontal="center" vertical="center"/>
    </xf>
    <xf numFmtId="0" fontId="12" fillId="0" borderId="1" xfId="5" applyBorder="1" applyAlignment="1">
      <alignment horizontal="center" vertical="center"/>
    </xf>
    <xf numFmtId="168" fontId="12" fillId="0" borderId="1" xfId="5" applyNumberFormat="1" applyBorder="1" applyAlignment="1">
      <alignment horizontal="center" vertical="center"/>
    </xf>
    <xf numFmtId="0" fontId="12" fillId="0" borderId="6" xfId="5" applyBorder="1" applyAlignment="1">
      <alignment horizontal="center" vertical="center"/>
    </xf>
    <xf numFmtId="0" fontId="5" fillId="0" borderId="1" xfId="5" applyFont="1" applyBorder="1" applyAlignment="1">
      <alignment horizontal="center"/>
    </xf>
    <xf numFmtId="168" fontId="5" fillId="0" borderId="1" xfId="5" applyNumberFormat="1" applyFont="1" applyBorder="1" applyAlignment="1">
      <alignment horizontal="center"/>
    </xf>
    <xf numFmtId="166" fontId="8" fillId="0" borderId="1" xfId="0" applyNumberFormat="1" applyFont="1" applyBorder="1"/>
    <xf numFmtId="167" fontId="8" fillId="0" borderId="1" xfId="0" applyNumberFormat="1" applyFont="1" applyBorder="1"/>
    <xf numFmtId="1" fontId="8" fillId="0" borderId="1" xfId="0" applyNumberFormat="1" applyFont="1" applyBorder="1"/>
    <xf numFmtId="169" fontId="8" fillId="0" borderId="1" xfId="0" applyNumberFormat="1" applyFont="1"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0" borderId="6" xfId="0" applyFont="1" applyBorder="1" applyAlignment="1">
      <alignment horizontal="center" vertical="center" textRotation="90" wrapText="1"/>
    </xf>
    <xf numFmtId="0" fontId="5" fillId="0" borderId="2" xfId="0" applyFont="1" applyBorder="1" applyAlignment="1">
      <alignment horizontal="center" vertical="center" textRotation="90" wrapText="1"/>
    </xf>
    <xf numFmtId="0" fontId="2" fillId="0" borderId="6" xfId="0" applyFont="1" applyBorder="1" applyAlignment="1">
      <alignment horizontal="left" vertical="center" wrapText="1"/>
    </xf>
    <xf numFmtId="0" fontId="2" fillId="0" borderId="2" xfId="0" applyFont="1" applyBorder="1" applyAlignment="1">
      <alignment horizontal="left" vertical="center" wrapText="1"/>
    </xf>
    <xf numFmtId="0" fontId="3"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2" fillId="2" borderId="1" xfId="0" applyFont="1" applyFill="1" applyBorder="1" applyAlignment="1">
      <alignment horizontal="left" vertical="center" wrapText="1"/>
    </xf>
    <xf numFmtId="0" fontId="5" fillId="0" borderId="1" xfId="0" applyFont="1" applyBorder="1" applyAlignment="1">
      <alignment horizontal="center" vertical="center" textRotation="90"/>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1" fillId="5" borderId="0" xfId="0" applyFont="1" applyFill="1" applyAlignment="1">
      <alignment horizontal="center" vertical="center" wrapText="1"/>
    </xf>
    <xf numFmtId="0" fontId="5" fillId="0" borderId="0" xfId="0" applyFont="1" applyAlignment="1">
      <alignment horizontal="center"/>
    </xf>
    <xf numFmtId="0" fontId="5" fillId="5" borderId="0" xfId="0" applyFont="1" applyFill="1" applyAlignment="1">
      <alignment horizontal="center"/>
    </xf>
    <xf numFmtId="14" fontId="20" fillId="3" borderId="1" xfId="0" applyNumberFormat="1" applyFont="1" applyFill="1" applyBorder="1" applyAlignment="1">
      <alignment horizontal="right"/>
    </xf>
    <xf numFmtId="0" fontId="17" fillId="5" borderId="9" xfId="0" applyFont="1" applyFill="1" applyBorder="1" applyAlignment="1">
      <alignment horizontal="center" vertical="center"/>
    </xf>
    <xf numFmtId="0" fontId="17" fillId="5" borderId="5" xfId="0" applyFont="1" applyFill="1" applyBorder="1" applyAlignment="1">
      <alignment horizontal="center" vertical="center"/>
    </xf>
    <xf numFmtId="0" fontId="21" fillId="5" borderId="1" xfId="0" applyFont="1" applyFill="1" applyBorder="1" applyAlignment="1">
      <alignment horizontal="center" vertical="center" wrapText="1"/>
    </xf>
    <xf numFmtId="0" fontId="20" fillId="3" borderId="7" xfId="0" applyFont="1" applyFill="1" applyBorder="1" applyAlignment="1">
      <alignment horizontal="right"/>
    </xf>
    <xf numFmtId="0" fontId="20" fillId="3" borderId="8" xfId="0" applyFont="1" applyFill="1" applyBorder="1" applyAlignment="1">
      <alignment horizontal="right"/>
    </xf>
    <xf numFmtId="0" fontId="20" fillId="3" borderId="1" xfId="0" applyFont="1" applyFill="1" applyBorder="1" applyAlignment="1">
      <alignment horizontal="right"/>
    </xf>
    <xf numFmtId="0" fontId="16" fillId="3" borderId="0" xfId="0" applyFont="1" applyFill="1" applyAlignment="1">
      <alignment horizontal="left" vertical="center" wrapText="1"/>
    </xf>
    <xf numFmtId="0" fontId="19" fillId="3" borderId="0" xfId="0" applyFont="1" applyFill="1" applyAlignment="1">
      <alignment horizontal="left" vertical="center" wrapText="1"/>
    </xf>
    <xf numFmtId="0" fontId="22" fillId="5" borderId="0" xfId="0" applyFont="1" applyFill="1" applyAlignment="1">
      <alignment horizontal="center"/>
    </xf>
    <xf numFmtId="0" fontId="23" fillId="3" borderId="0" xfId="0" applyFont="1" applyFill="1" applyAlignment="1">
      <alignment horizontal="left" vertical="center" wrapText="1"/>
    </xf>
    <xf numFmtId="0" fontId="15" fillId="5" borderId="0" xfId="0" applyFont="1" applyFill="1" applyAlignment="1">
      <alignment horizontal="center"/>
    </xf>
    <xf numFmtId="0" fontId="12" fillId="0" borderId="7" xfId="5" applyBorder="1" applyAlignment="1">
      <alignment horizontal="left" vertical="center"/>
    </xf>
    <xf numFmtId="0" fontId="12" fillId="0" borderId="28" xfId="5" applyBorder="1" applyAlignment="1">
      <alignment horizontal="left" vertical="center"/>
    </xf>
    <xf numFmtId="0" fontId="12" fillId="0" borderId="8" xfId="5" applyBorder="1" applyAlignment="1">
      <alignment horizontal="left" vertical="center"/>
    </xf>
    <xf numFmtId="0" fontId="12" fillId="0" borderId="21" xfId="5" applyBorder="1" applyAlignment="1">
      <alignment horizontal="left" vertical="center" wrapText="1"/>
    </xf>
    <xf numFmtId="0" fontId="12" fillId="0" borderId="29" xfId="5" applyBorder="1" applyAlignment="1">
      <alignment horizontal="left" vertical="center"/>
    </xf>
    <xf numFmtId="0" fontId="12" fillId="0" borderId="29" xfId="5" applyBorder="1" applyAlignment="1">
      <alignment horizontal="center"/>
    </xf>
    <xf numFmtId="0" fontId="4" fillId="0" borderId="10" xfId="5" applyFont="1" applyBorder="1" applyAlignment="1">
      <alignment vertical="top" wrapText="1"/>
    </xf>
    <xf numFmtId="0" fontId="4" fillId="0" borderId="14" xfId="5" applyFont="1" applyBorder="1" applyAlignment="1">
      <alignment vertical="top" wrapText="1"/>
    </xf>
    <xf numFmtId="0" fontId="4" fillId="0" borderId="18" xfId="5" applyFont="1" applyBorder="1" applyAlignment="1">
      <alignment vertical="top" wrapText="1"/>
    </xf>
    <xf numFmtId="0" fontId="16" fillId="0" borderId="11" xfId="5" applyFont="1" applyBorder="1" applyAlignment="1">
      <alignment horizontal="center" vertical="center" wrapText="1"/>
    </xf>
    <xf numFmtId="0" fontId="16" fillId="0" borderId="12" xfId="5" applyFont="1" applyBorder="1" applyAlignment="1">
      <alignment horizontal="center" vertical="center" wrapText="1"/>
    </xf>
    <xf numFmtId="0" fontId="16" fillId="0" borderId="13" xfId="5" applyFont="1" applyBorder="1" applyAlignment="1">
      <alignment horizontal="center" vertical="center" wrapText="1"/>
    </xf>
    <xf numFmtId="0" fontId="4" fillId="0" borderId="15" xfId="5" applyFont="1" applyBorder="1" applyAlignment="1">
      <alignment horizontal="center" vertical="center" wrapText="1"/>
    </xf>
    <xf numFmtId="0" fontId="4" fillId="0" borderId="16" xfId="5" applyFont="1" applyBorder="1" applyAlignment="1">
      <alignment horizontal="center" vertical="center" wrapText="1"/>
    </xf>
    <xf numFmtId="0" fontId="4" fillId="0" borderId="17" xfId="5" applyFont="1" applyBorder="1" applyAlignment="1">
      <alignment horizontal="center" vertical="center" wrapText="1"/>
    </xf>
    <xf numFmtId="0" fontId="16" fillId="0" borderId="15" xfId="5" applyFont="1" applyBorder="1" applyAlignment="1">
      <alignment horizontal="center" vertical="center" wrapText="1"/>
    </xf>
    <xf numFmtId="0" fontId="16" fillId="0" borderId="16" xfId="5" applyFont="1" applyBorder="1" applyAlignment="1">
      <alignment horizontal="center" vertical="center" wrapText="1"/>
    </xf>
    <xf numFmtId="0" fontId="16" fillId="0" borderId="17" xfId="5" applyFont="1" applyBorder="1" applyAlignment="1">
      <alignment horizontal="center" vertical="center" wrapText="1"/>
    </xf>
    <xf numFmtId="0" fontId="4" fillId="0" borderId="19" xfId="5" applyFont="1" applyBorder="1" applyAlignment="1">
      <alignment horizontal="center" vertical="center" wrapText="1"/>
    </xf>
    <xf numFmtId="0" fontId="4" fillId="0" borderId="20" xfId="5" applyFont="1" applyBorder="1" applyAlignment="1">
      <alignment horizontal="center" vertical="center" wrapText="1"/>
    </xf>
    <xf numFmtId="0" fontId="26" fillId="0" borderId="0" xfId="5" applyFont="1" applyAlignment="1">
      <alignment horizontal="center"/>
    </xf>
    <xf numFmtId="0" fontId="5" fillId="0" borderId="21" xfId="5" applyFont="1" applyBorder="1" applyAlignment="1">
      <alignment horizontal="center" vertical="center" textRotation="255"/>
    </xf>
    <xf numFmtId="0" fontId="5" fillId="0" borderId="9" xfId="5" applyFont="1" applyBorder="1" applyAlignment="1">
      <alignment horizontal="center" vertical="center" textRotation="255"/>
    </xf>
    <xf numFmtId="0" fontId="5" fillId="0" borderId="22" xfId="5" applyFont="1" applyBorder="1" applyAlignment="1">
      <alignment horizontal="center" vertical="center" textRotation="255"/>
    </xf>
    <xf numFmtId="0" fontId="5" fillId="0" borderId="26" xfId="5" applyFont="1" applyBorder="1" applyAlignment="1">
      <alignment horizontal="center" vertical="center" textRotation="255"/>
    </xf>
    <xf numFmtId="0" fontId="5" fillId="0" borderId="27" xfId="5" applyFont="1" applyBorder="1" applyAlignment="1">
      <alignment horizontal="center" vertical="center" textRotation="255"/>
    </xf>
    <xf numFmtId="0" fontId="29" fillId="0" borderId="7" xfId="5" applyFont="1" applyBorder="1" applyAlignment="1">
      <alignment horizontal="center"/>
    </xf>
    <xf numFmtId="0" fontId="29" fillId="0" borderId="28" xfId="5" applyFont="1" applyBorder="1" applyAlignment="1">
      <alignment horizontal="center"/>
    </xf>
    <xf numFmtId="0" fontId="0" fillId="5" borderId="1" xfId="0" applyFill="1" applyBorder="1"/>
    <xf numFmtId="0" fontId="0" fillId="0" borderId="1" xfId="0" applyBorder="1"/>
    <xf numFmtId="42" fontId="0" fillId="0" borderId="1" xfId="0" applyNumberFormat="1" applyBorder="1"/>
    <xf numFmtId="0" fontId="0" fillId="9" borderId="1" xfId="0" applyFill="1" applyBorder="1"/>
    <xf numFmtId="42" fontId="0" fillId="9" borderId="1" xfId="0" applyNumberFormat="1" applyFill="1" applyBorder="1"/>
    <xf numFmtId="0" fontId="0" fillId="0" borderId="1" xfId="0" applyBorder="1" applyAlignment="1">
      <alignment horizontal="left"/>
    </xf>
    <xf numFmtId="0" fontId="0" fillId="0" borderId="1" xfId="0" applyNumberFormat="1" applyBorder="1" applyAlignment="1">
      <alignment horizontal="center"/>
    </xf>
    <xf numFmtId="0" fontId="0" fillId="0" borderId="1" xfId="0" applyBorder="1" applyAlignment="1">
      <alignment horizontal="left" indent="1"/>
    </xf>
    <xf numFmtId="0" fontId="0" fillId="9" borderId="1" xfId="0" applyFill="1" applyBorder="1" applyAlignment="1">
      <alignment horizontal="left"/>
    </xf>
    <xf numFmtId="0" fontId="0" fillId="9" borderId="1" xfId="0" applyNumberFormat="1" applyFill="1" applyBorder="1" applyAlignment="1">
      <alignment horizontal="center"/>
    </xf>
    <xf numFmtId="0" fontId="0" fillId="3" borderId="1" xfId="0" applyFill="1" applyBorder="1" applyAlignment="1">
      <alignment horizontal="left"/>
    </xf>
    <xf numFmtId="42" fontId="0" fillId="3" borderId="1" xfId="0" applyNumberFormat="1" applyFill="1" applyBorder="1"/>
    <xf numFmtId="0" fontId="0" fillId="3" borderId="1" xfId="0" applyNumberFormat="1" applyFill="1" applyBorder="1" applyAlignment="1">
      <alignment horizontal="center"/>
    </xf>
    <xf numFmtId="0" fontId="0" fillId="8" borderId="1" xfId="0" applyFill="1" applyBorder="1"/>
    <xf numFmtId="165" fontId="0" fillId="0" borderId="1" xfId="0" applyNumberFormat="1" applyBorder="1" applyAlignment="1">
      <alignment horizontal="left"/>
    </xf>
    <xf numFmtId="14" fontId="0" fillId="0" borderId="1" xfId="0" applyNumberFormat="1" applyBorder="1" applyAlignment="1">
      <alignment horizontal="left"/>
    </xf>
  </cellXfs>
  <cellStyles count="6">
    <cellStyle name="Heading" xfId="1"/>
    <cellStyle name="Moneda" xfId="4" builtinId="4"/>
    <cellStyle name="Moneda_Relacion de personal (base)" xfId="2"/>
    <cellStyle name="Normal" xfId="0" builtinId="0"/>
    <cellStyle name="Normal 2" xfId="5"/>
    <cellStyle name="Normal_Relacion de personal (base)" xfId="3"/>
  </cellStyles>
  <dxfs count="443">
    <dxf>
      <fill>
        <patternFill patternType="solid">
          <bgColor theme="0" tint="-0.249977111117893"/>
        </patternFill>
      </fill>
    </dxf>
    <dxf>
      <fill>
        <patternFill patternType="solid">
          <bgColor rgb="FFFFC000"/>
        </patternFill>
      </fill>
    </dxf>
    <dxf>
      <fill>
        <patternFill patternType="solid">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rgb="FFFFC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rgb="FFFFC000"/>
        </patternFill>
      </fill>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rgb="FFFFC000"/>
        </patternFill>
      </fill>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theme="0" tint="-0.14999847407452621"/>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rgb="FFFFC000"/>
        </patternFill>
      </fill>
    </dxf>
    <dxf>
      <fill>
        <patternFill patternType="solid">
          <bgColor rgb="FFFFC000"/>
        </patternFill>
      </fill>
    </dxf>
    <dxf>
      <fill>
        <patternFill patternType="solid">
          <bgColor rgb="FFFFC000"/>
        </patternFill>
      </fill>
    </dxf>
    <dxf>
      <font>
        <b/>
        <i val="0"/>
      </font>
      <fill>
        <patternFill>
          <bgColor theme="0" tint="-4.9989318521683403E-2"/>
        </patternFill>
      </fill>
    </dxf>
    <dxf>
      <fill>
        <patternFill>
          <bgColor theme="0" tint="-0.24994659260841701"/>
        </patternFill>
      </fill>
      <border>
        <left style="medium">
          <color auto="1"/>
        </left>
        <right style="medium">
          <color auto="1"/>
        </right>
        <top style="medium">
          <color auto="1"/>
        </top>
        <bottom style="medium">
          <color auto="1"/>
        </bottom>
      </border>
    </dxf>
  </dxfs>
  <tableStyles count="1" defaultTableStyle="TableStyleMedium9" defaultPivotStyle="PivotStyleLight16">
    <tableStyle name="Estilo de segmentación de datos 2" pivot="0" table="0" count="6">
      <tableStyleElement type="wholeTable" dxfId="442"/>
      <tableStyleElement type="headerRow" dxfId="441"/>
    </tableStyle>
  </tableStyles>
  <extLst>
    <ext xmlns:x14="http://schemas.microsoft.com/office/spreadsheetml/2009/9/main" uri="{46F421CA-312F-682f-3DD2-61675219B42D}">
      <x14:dxfs count="4">
        <dxf>
          <font>
            <b/>
            <i val="0"/>
          </font>
          <fill>
            <patternFill>
              <bgColor rgb="FFFFC000"/>
            </patternFill>
          </fill>
        </dxf>
        <dxf>
          <font>
            <b val="0"/>
            <i/>
          </font>
          <fill>
            <patternFill>
              <bgColor theme="0" tint="-0.14996795556505021"/>
            </patternFill>
          </fill>
        </dxf>
        <dxf>
          <font>
            <b/>
            <i val="0"/>
          </font>
          <fill>
            <patternFill>
              <bgColor rgb="FFFFC000"/>
            </patternFill>
          </fill>
          <border>
            <left style="thin">
              <color auto="1"/>
            </left>
            <right style="thin">
              <color auto="1"/>
            </right>
            <top style="thin">
              <color auto="1"/>
            </top>
            <bottom style="thin">
              <color auto="1"/>
            </bottom>
          </border>
        </dxf>
        <dxf>
          <font>
            <b val="0"/>
            <i/>
          </font>
          <fill>
            <patternFill>
              <bgColor theme="0" tint="-0.14996795556505021"/>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Estilo de segmentación de datos 2">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525518</xdr:colOff>
      <xdr:row>11</xdr:row>
      <xdr:rowOff>20928</xdr:rowOff>
    </xdr:from>
    <xdr:to>
      <xdr:col>5</xdr:col>
      <xdr:colOff>807983</xdr:colOff>
      <xdr:row>16</xdr:row>
      <xdr:rowOff>90824</xdr:rowOff>
    </xdr:to>
    <xdr:pic>
      <xdr:nvPicPr>
        <xdr:cNvPr id="2" name="Imagen 1">
          <a:extLst>
            <a:ext uri="{FF2B5EF4-FFF2-40B4-BE49-F238E27FC236}">
              <a16:creationId xmlns:a16="http://schemas.microsoft.com/office/drawing/2014/main" id="{5D8BB776-F70F-45BA-BEB3-89DBA13F248E}"/>
            </a:ext>
          </a:extLst>
        </xdr:cNvPr>
        <xdr:cNvPicPr>
          <a:picLocks noChangeAspect="1"/>
        </xdr:cNvPicPr>
      </xdr:nvPicPr>
      <xdr:blipFill>
        <a:blip xmlns:r="http://schemas.openxmlformats.org/officeDocument/2006/relationships" r:embed="rId1"/>
        <a:stretch>
          <a:fillRect/>
        </a:stretch>
      </xdr:blipFill>
      <xdr:spPr>
        <a:xfrm>
          <a:off x="3764018" y="2188687"/>
          <a:ext cx="2699844" cy="8910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13138</xdr:colOff>
      <xdr:row>3</xdr:row>
      <xdr:rowOff>137949</xdr:rowOff>
    </xdr:from>
    <xdr:to>
      <xdr:col>2</xdr:col>
      <xdr:colOff>464315</xdr:colOff>
      <xdr:row>12</xdr:row>
      <xdr:rowOff>13218</xdr:rowOff>
    </xdr:to>
    <xdr:pic>
      <xdr:nvPicPr>
        <xdr:cNvPr id="2" name="Imagen 1">
          <a:extLst>
            <a:ext uri="{FF2B5EF4-FFF2-40B4-BE49-F238E27FC236}">
              <a16:creationId xmlns:a16="http://schemas.microsoft.com/office/drawing/2014/main" id="{EF087E43-93D0-42B3-9BBD-186E4238E158}"/>
            </a:ext>
          </a:extLst>
        </xdr:cNvPr>
        <xdr:cNvPicPr>
          <a:picLocks noChangeAspect="1"/>
        </xdr:cNvPicPr>
      </xdr:nvPicPr>
      <xdr:blipFill>
        <a:blip xmlns:r="http://schemas.openxmlformats.org/officeDocument/2006/relationships" r:embed="rId1"/>
        <a:stretch>
          <a:fillRect/>
        </a:stretch>
      </xdr:blipFill>
      <xdr:spPr>
        <a:xfrm>
          <a:off x="13138" y="1491156"/>
          <a:ext cx="3613080" cy="1353286"/>
        </a:xfrm>
        <a:prstGeom prst="rect">
          <a:avLst/>
        </a:prstGeom>
      </xdr:spPr>
    </xdr:pic>
    <xdr:clientData/>
  </xdr:twoCellAnchor>
  <xdr:twoCellAnchor editAs="oneCell">
    <xdr:from>
      <xdr:col>3</xdr:col>
      <xdr:colOff>729156</xdr:colOff>
      <xdr:row>3</xdr:row>
      <xdr:rowOff>78827</xdr:rowOff>
    </xdr:from>
    <xdr:to>
      <xdr:col>6</xdr:col>
      <xdr:colOff>156787</xdr:colOff>
      <xdr:row>18</xdr:row>
      <xdr:rowOff>125180</xdr:rowOff>
    </xdr:to>
    <xdr:pic>
      <xdr:nvPicPr>
        <xdr:cNvPr id="4" name="Imagen 3">
          <a:extLst>
            <a:ext uri="{FF2B5EF4-FFF2-40B4-BE49-F238E27FC236}">
              <a16:creationId xmlns:a16="http://schemas.microsoft.com/office/drawing/2014/main" id="{C4B0F543-EA06-4C4A-8866-C9FDE52A11BE}"/>
            </a:ext>
          </a:extLst>
        </xdr:cNvPr>
        <xdr:cNvPicPr>
          <a:picLocks noChangeAspect="1"/>
        </xdr:cNvPicPr>
      </xdr:nvPicPr>
      <xdr:blipFill>
        <a:blip xmlns:r="http://schemas.openxmlformats.org/officeDocument/2006/relationships" r:embed="rId2"/>
        <a:stretch>
          <a:fillRect/>
        </a:stretch>
      </xdr:blipFill>
      <xdr:spPr>
        <a:xfrm>
          <a:off x="4322380" y="1432034"/>
          <a:ext cx="4499741" cy="2509715"/>
        </a:xfrm>
        <a:prstGeom prst="rect">
          <a:avLst/>
        </a:prstGeom>
      </xdr:spPr>
    </xdr:pic>
    <xdr:clientData/>
  </xdr:twoCellAnchor>
  <xdr:twoCellAnchor editAs="oneCell">
    <xdr:from>
      <xdr:col>4</xdr:col>
      <xdr:colOff>388907</xdr:colOff>
      <xdr:row>13</xdr:row>
      <xdr:rowOff>149705</xdr:rowOff>
    </xdr:from>
    <xdr:to>
      <xdr:col>6</xdr:col>
      <xdr:colOff>1060330</xdr:colOff>
      <xdr:row>18</xdr:row>
      <xdr:rowOff>26959</xdr:rowOff>
    </xdr:to>
    <mc:AlternateContent xmlns:mc="http://schemas.openxmlformats.org/markup-compatibility/2006">
      <mc:Choice xmlns:a14="http://schemas.microsoft.com/office/drawing/2010/main" Requires="a14">
        <xdr:graphicFrame macro="">
          <xdr:nvGraphicFramePr>
            <xdr:cNvPr id="3" name="Seccional"/>
            <xdr:cNvGraphicFramePr/>
          </xdr:nvGraphicFramePr>
          <xdr:xfrm>
            <a:off x="0" y="0"/>
            <a:ext cx="0" cy="0"/>
          </xdr:xfrm>
          <a:graphic>
            <a:graphicData uri="http://schemas.microsoft.com/office/drawing/2010/slicer">
              <sle:slicer xmlns:sle="http://schemas.microsoft.com/office/drawing/2010/slicer" name="Seccional"/>
            </a:graphicData>
          </a:graphic>
        </xdr:graphicFrame>
      </mc:Choice>
      <mc:Fallback>
        <xdr:sp macro="" textlink="">
          <xdr:nvSpPr>
            <xdr:cNvPr id="0" name=""/>
            <xdr:cNvSpPr>
              <a:spLocks noTextEdit="1"/>
            </xdr:cNvSpPr>
          </xdr:nvSpPr>
          <xdr:spPr>
            <a:xfrm>
              <a:off x="7002492" y="3124021"/>
              <a:ext cx="4175904" cy="685980"/>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65942</xdr:colOff>
      <xdr:row>0</xdr:row>
      <xdr:rowOff>102577</xdr:rowOff>
    </xdr:from>
    <xdr:to>
      <xdr:col>2</xdr:col>
      <xdr:colOff>732692</xdr:colOff>
      <xdr:row>0</xdr:row>
      <xdr:rowOff>109904</xdr:rowOff>
    </xdr:to>
    <xdr:cxnSp macro="">
      <xdr:nvCxnSpPr>
        <xdr:cNvPr id="3" name="2 Conector recto de flecha">
          <a:extLst>
            <a:ext uri="{FF2B5EF4-FFF2-40B4-BE49-F238E27FC236}">
              <a16:creationId xmlns:a16="http://schemas.microsoft.com/office/drawing/2014/main" id="{00000000-0008-0000-0500-000003000000}"/>
            </a:ext>
          </a:extLst>
        </xdr:cNvPr>
        <xdr:cNvCxnSpPr/>
      </xdr:nvCxnSpPr>
      <xdr:spPr>
        <a:xfrm flipV="1">
          <a:off x="3597519" y="102577"/>
          <a:ext cx="666750" cy="7327"/>
        </a:xfrm>
        <a:prstGeom prst="straightConnector1">
          <a:avLst/>
        </a:prstGeom>
        <a:ln>
          <a:solidFill>
            <a:srgbClr val="FFC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21981</xdr:colOff>
      <xdr:row>16</xdr:row>
      <xdr:rowOff>127889</xdr:rowOff>
    </xdr:from>
    <xdr:to>
      <xdr:col>2</xdr:col>
      <xdr:colOff>691722</xdr:colOff>
      <xdr:row>21</xdr:row>
      <xdr:rowOff>26993</xdr:rowOff>
    </xdr:to>
    <xdr:pic>
      <xdr:nvPicPr>
        <xdr:cNvPr id="2" name="Imagen 1">
          <a:extLst>
            <a:ext uri="{FF2B5EF4-FFF2-40B4-BE49-F238E27FC236}">
              <a16:creationId xmlns:a16="http://schemas.microsoft.com/office/drawing/2014/main" id="{201BBAD1-988B-4D9A-93D9-D9D30D1B7729}"/>
            </a:ext>
          </a:extLst>
        </xdr:cNvPr>
        <xdr:cNvPicPr>
          <a:picLocks noChangeAspect="1"/>
        </xdr:cNvPicPr>
      </xdr:nvPicPr>
      <xdr:blipFill>
        <a:blip xmlns:r="http://schemas.openxmlformats.org/officeDocument/2006/relationships" r:embed="rId1"/>
        <a:stretch>
          <a:fillRect/>
        </a:stretch>
      </xdr:blipFill>
      <xdr:spPr>
        <a:xfrm>
          <a:off x="21981" y="2948754"/>
          <a:ext cx="3817327" cy="7050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144518</xdr:rowOff>
    </xdr:from>
    <xdr:to>
      <xdr:col>5</xdr:col>
      <xdr:colOff>994485</xdr:colOff>
      <xdr:row>20</xdr:row>
      <xdr:rowOff>67167</xdr:rowOff>
    </xdr:to>
    <xdr:pic>
      <xdr:nvPicPr>
        <xdr:cNvPr id="2" name="Imagen 1">
          <a:extLst>
            <a:ext uri="{FF2B5EF4-FFF2-40B4-BE49-F238E27FC236}">
              <a16:creationId xmlns:a16="http://schemas.microsoft.com/office/drawing/2014/main" id="{8D4DF76A-F766-4CB0-AE25-4A951113A647}"/>
            </a:ext>
          </a:extLst>
        </xdr:cNvPr>
        <xdr:cNvPicPr>
          <a:picLocks noChangeAspect="1"/>
        </xdr:cNvPicPr>
      </xdr:nvPicPr>
      <xdr:blipFill>
        <a:blip xmlns:r="http://schemas.openxmlformats.org/officeDocument/2006/relationships" r:embed="rId1"/>
        <a:stretch>
          <a:fillRect/>
        </a:stretch>
      </xdr:blipFill>
      <xdr:spPr>
        <a:xfrm>
          <a:off x="0" y="1164253"/>
          <a:ext cx="7329219" cy="2589649"/>
        </a:xfrm>
        <a:prstGeom prst="rect">
          <a:avLst/>
        </a:prstGeom>
      </xdr:spPr>
    </xdr:pic>
    <xdr:clientData/>
  </xdr:twoCellAnchor>
  <xdr:twoCellAnchor editAs="oneCell">
    <xdr:from>
      <xdr:col>6</xdr:col>
      <xdr:colOff>759078</xdr:colOff>
      <xdr:row>3</xdr:row>
      <xdr:rowOff>133982</xdr:rowOff>
    </xdr:from>
    <xdr:to>
      <xdr:col>14</xdr:col>
      <xdr:colOff>272968</xdr:colOff>
      <xdr:row>18</xdr:row>
      <xdr:rowOff>51796</xdr:rowOff>
    </xdr:to>
    <xdr:pic>
      <xdr:nvPicPr>
        <xdr:cNvPr id="5" name="Imagen 4">
          <a:extLst>
            <a:ext uri="{FF2B5EF4-FFF2-40B4-BE49-F238E27FC236}">
              <a16:creationId xmlns:a16="http://schemas.microsoft.com/office/drawing/2014/main" id="{5B859FA8-D561-4C76-91CD-E29A989D9A9E}"/>
            </a:ext>
          </a:extLst>
        </xdr:cNvPr>
        <xdr:cNvPicPr>
          <a:picLocks noChangeAspect="1"/>
        </xdr:cNvPicPr>
      </xdr:nvPicPr>
      <xdr:blipFill>
        <a:blip xmlns:r="http://schemas.openxmlformats.org/officeDocument/2006/relationships" r:embed="rId2"/>
        <a:stretch>
          <a:fillRect/>
        </a:stretch>
      </xdr:blipFill>
      <xdr:spPr>
        <a:xfrm>
          <a:off x="8087725" y="1153717"/>
          <a:ext cx="6868359" cy="2271050"/>
        </a:xfrm>
        <a:prstGeom prst="rect">
          <a:avLst/>
        </a:prstGeom>
      </xdr:spPr>
    </xdr:pic>
    <xdr:clientData/>
  </xdr:twoCellAnchor>
  <xdr:twoCellAnchor editAs="oneCell">
    <xdr:from>
      <xdr:col>4</xdr:col>
      <xdr:colOff>65018</xdr:colOff>
      <xdr:row>26</xdr:row>
      <xdr:rowOff>26505</xdr:rowOff>
    </xdr:from>
    <xdr:to>
      <xdr:col>5</xdr:col>
      <xdr:colOff>916470</xdr:colOff>
      <xdr:row>40</xdr:row>
      <xdr:rowOff>88625</xdr:rowOff>
    </xdr:to>
    <mc:AlternateContent xmlns:mc="http://schemas.openxmlformats.org/markup-compatibility/2006">
      <mc:Choice xmlns:a14="http://schemas.microsoft.com/office/drawing/2010/main" Requires="a14">
        <xdr:graphicFrame macro="">
          <xdr:nvGraphicFramePr>
            <xdr:cNvPr id="4" name="Facultad"/>
            <xdr:cNvGraphicFramePr/>
          </xdr:nvGraphicFramePr>
          <xdr:xfrm>
            <a:off x="0" y="0"/>
            <a:ext cx="0" cy="0"/>
          </xdr:xfrm>
          <a:graphic>
            <a:graphicData uri="http://schemas.microsoft.com/office/drawing/2010/slicer">
              <sle:slicer xmlns:sle="http://schemas.microsoft.com/office/drawing/2010/slicer" name="Facultad"/>
            </a:graphicData>
          </a:graphic>
        </xdr:graphicFrame>
      </mc:Choice>
      <mc:Fallback>
        <xdr:sp macro="" textlink="">
          <xdr:nvSpPr>
            <xdr:cNvPr id="0" name=""/>
            <xdr:cNvSpPr>
              <a:spLocks noTextEdit="1"/>
            </xdr:cNvSpPr>
          </xdr:nvSpPr>
          <xdr:spPr>
            <a:xfrm>
              <a:off x="5415583" y="4855266"/>
              <a:ext cx="1828800" cy="2381250"/>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11</xdr:col>
      <xdr:colOff>175591</xdr:colOff>
      <xdr:row>20</xdr:row>
      <xdr:rowOff>128794</xdr:rowOff>
    </xdr:from>
    <xdr:to>
      <xdr:col>14</xdr:col>
      <xdr:colOff>165653</xdr:colOff>
      <xdr:row>31</xdr:row>
      <xdr:rowOff>107673</xdr:rowOff>
    </xdr:to>
    <mc:AlternateContent xmlns:mc="http://schemas.openxmlformats.org/markup-compatibility/2006">
      <mc:Choice xmlns:a14="http://schemas.microsoft.com/office/drawing/2010/main" Requires="a14">
        <xdr:graphicFrame macro="">
          <xdr:nvGraphicFramePr>
            <xdr:cNvPr id="6" name="Fch nacimiento"/>
            <xdr:cNvGraphicFramePr/>
          </xdr:nvGraphicFramePr>
          <xdr:xfrm>
            <a:off x="0" y="0"/>
            <a:ext cx="0" cy="0"/>
          </xdr:xfrm>
          <a:graphic>
            <a:graphicData uri="http://schemas.microsoft.com/office/drawing/2010/slicer">
              <sle:slicer xmlns:sle="http://schemas.microsoft.com/office/drawing/2010/slicer" name="Fch nacimiento"/>
            </a:graphicData>
          </a:graphic>
        </xdr:graphicFrame>
      </mc:Choice>
      <mc:Fallback>
        <xdr:sp macro="" textlink="">
          <xdr:nvSpPr>
            <xdr:cNvPr id="0" name=""/>
            <xdr:cNvSpPr>
              <a:spLocks noTextEdit="1"/>
            </xdr:cNvSpPr>
          </xdr:nvSpPr>
          <xdr:spPr>
            <a:xfrm>
              <a:off x="12864548" y="3963642"/>
              <a:ext cx="1977888" cy="1801053"/>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895349</xdr:colOff>
      <xdr:row>5</xdr:row>
      <xdr:rowOff>114300</xdr:rowOff>
    </xdr:to>
    <xdr:pic>
      <xdr:nvPicPr>
        <xdr:cNvPr id="2" name="Imagen 1" descr="Descripción: D:\GESTIÓN ACADÉMICA TÉCNICOS\Logo_POLICOLOMBIA_2017.pn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71450"/>
          <a:ext cx="895349"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studiante" refreshedDate="45358.597117245372" createdVersion="6" refreshedVersion="6" minRefreshableVersion="3" recordCount="114">
  <cacheSource type="worksheet">
    <worksheetSource ref="A3:O117" sheet="Base de datos"/>
  </cacheSource>
  <cacheFields count="16">
    <cacheField name="Cod empleado" numFmtId="0">
      <sharedItems containsSemiMixedTypes="0" containsString="0" containsNumber="1" containsInteger="1" minValue="1011" maxValue="1978" count="106">
        <n v="1968"/>
        <n v="1674"/>
        <n v="1516"/>
        <n v="1330"/>
        <n v="1657"/>
        <n v="1573"/>
        <n v="1658"/>
        <n v="1078"/>
        <n v="1695"/>
        <n v="1285"/>
        <n v="1284"/>
        <n v="1517"/>
        <n v="1056"/>
        <n v="1977"/>
        <n v="1725"/>
        <n v="1675"/>
        <n v="1723"/>
        <n v="1076"/>
        <n v="1816"/>
        <n v="1154"/>
        <n v="1294"/>
        <n v="1428"/>
        <n v="1814"/>
        <n v="1978"/>
        <n v="1531"/>
        <n v="1931"/>
        <n v="1932"/>
        <n v="1291"/>
        <n v="1530"/>
        <n v="1152"/>
        <n v="1079"/>
        <n v="1676"/>
        <n v="1290"/>
        <n v="1961"/>
        <n v="1368"/>
        <n v="1153"/>
        <n v="1960"/>
        <n v="1908"/>
        <n v="1011"/>
        <n v="1359"/>
        <n v="1724"/>
        <n v="1923"/>
        <n v="1794"/>
        <n v="1558"/>
        <n v="1949"/>
        <n v="1311"/>
        <n v="1906"/>
        <n v="1656"/>
        <n v="1907"/>
        <n v="1301"/>
        <n v="1292"/>
        <n v="1167"/>
        <n v="1950"/>
        <n v="1792"/>
        <n v="1067"/>
        <n v="1976"/>
        <n v="1168"/>
        <n v="1815"/>
        <n v="1068"/>
        <n v="1012"/>
        <n v="1556"/>
        <n v="1933"/>
        <n v="1333"/>
        <n v="1510"/>
        <n v="1574"/>
        <n v="1360"/>
        <n v="1293"/>
        <n v="1329"/>
        <n v="1572"/>
        <n v="1300"/>
        <n v="1557"/>
        <n v="1169"/>
        <n v="1758"/>
        <n v="1310"/>
        <n v="1041"/>
        <n v="1361"/>
        <n v="1793"/>
        <n v="1967"/>
        <n v="1969"/>
        <n v="1962"/>
        <n v="1426"/>
        <n v="1509"/>
        <n v="1673"/>
        <n v="1352"/>
        <n v="1922"/>
        <n v="1518"/>
        <n v="1331"/>
        <n v="1303"/>
        <n v="1302"/>
        <n v="1334"/>
        <n v="1975"/>
        <n v="1759"/>
        <n v="1055"/>
        <n v="1054"/>
        <n v="1075"/>
        <n v="1966"/>
        <n v="1354"/>
        <n v="1696"/>
        <n v="1299"/>
        <n v="1529"/>
        <n v="1080"/>
        <n v="1353"/>
        <n v="1369"/>
        <n v="1370"/>
        <n v="1677"/>
        <n v="1427"/>
      </sharedItems>
    </cacheField>
    <cacheField name="Apellido" numFmtId="0">
      <sharedItems/>
    </cacheField>
    <cacheField name="Nombre" numFmtId="0">
      <sharedItems/>
    </cacheField>
    <cacheField name="Cupo Crédito 2021-2" numFmtId="165">
      <sharedItems containsSemiMixedTypes="0" containsString="0" containsNumber="1" containsInteger="1" minValue="1555000" maxValue="7075000" count="45">
        <n v="3775000"/>
        <n v="5075000"/>
        <n v="2075000"/>
        <n v="4775000"/>
        <n v="6175000"/>
        <n v="7075000"/>
        <n v="1925000"/>
        <n v="1775000"/>
        <n v="2175000"/>
        <n v="4675000"/>
        <n v="3375000"/>
        <n v="3135000"/>
        <n v="2975000"/>
        <n v="2035000"/>
        <n v="1855000"/>
        <n v="3275000"/>
        <n v="2875000"/>
        <n v="4375000"/>
        <n v="3075000"/>
        <n v="3175000"/>
        <n v="3535000"/>
        <n v="4925000"/>
        <n v="5475000"/>
        <n v="2575000"/>
        <n v="1875000"/>
        <n v="1675000"/>
        <n v="5375000"/>
        <n v="4575000"/>
        <n v="2275000"/>
        <n v="4075000"/>
        <n v="4175000"/>
        <n v="1965000"/>
        <n v="6275000"/>
        <n v="2475000"/>
        <n v="3515000"/>
        <n v="1555000"/>
        <n v="3475000"/>
        <n v="5175000"/>
        <n v="2555000"/>
        <n v="2675000"/>
        <n v="3675000"/>
        <n v="5275000"/>
        <n v="4475000"/>
        <n v="4275000"/>
        <n v="3975000"/>
      </sharedItems>
    </cacheField>
    <cacheField name="Seguro" numFmtId="165">
      <sharedItems containsSemiMixedTypes="0" containsString="0" containsNumber="1" containsInteger="1" minValue="46650" maxValue="212250"/>
    </cacheField>
    <cacheField name="Pagos Atrazados" numFmtId="0">
      <sharedItems containsSemiMixedTypes="0" containsString="0" containsNumber="1" containsInteger="1" minValue="0" maxValue="3"/>
    </cacheField>
    <cacheField name="Nuevo Cupo 2022-1" numFmtId="165">
      <sharedItems containsSemiMixedTypes="0" containsString="0" containsNumber="1" containsInteger="1" minValue="1555000" maxValue="8843750" count="56">
        <n v="4718750"/>
        <n v="3775000"/>
        <n v="5075000"/>
        <n v="2593750"/>
        <n v="4775000"/>
        <n v="6175000"/>
        <n v="7718750"/>
        <n v="8843750"/>
        <n v="2406250"/>
        <n v="2218750"/>
        <n v="2718750"/>
        <n v="4675000"/>
        <n v="3375000"/>
        <n v="3135000"/>
        <n v="2975000"/>
        <n v="2543750"/>
        <n v="2075000"/>
        <n v="1925000"/>
        <n v="1855000"/>
        <n v="4093750"/>
        <n v="2875000"/>
        <n v="3593750"/>
        <n v="5468750"/>
        <n v="3075000"/>
        <n v="3968750"/>
        <n v="3535000"/>
        <n v="4925000"/>
        <n v="6843750"/>
        <n v="2575000"/>
        <n v="1875000"/>
        <n v="1675000"/>
        <n v="3718750"/>
        <n v="6718750"/>
        <n v="4575000"/>
        <n v="2275000"/>
        <n v="5093750"/>
        <n v="5218750"/>
        <n v="2456250"/>
        <n v="7843750"/>
        <n v="3093750"/>
        <n v="5475000"/>
        <n v="4393750"/>
        <n v="1555000"/>
        <n v="3475000"/>
        <n v="6468750"/>
        <n v="2555000"/>
        <n v="2675000"/>
        <n v="3175000"/>
        <n v="3675000"/>
        <n v="6593750"/>
        <n v="5843750"/>
        <n v="5593750"/>
        <n v="5343750"/>
        <n v="4175000"/>
        <n v="4275000"/>
        <n v="3975000"/>
      </sharedItems>
    </cacheField>
    <cacheField name="Valor Del Incremento" numFmtId="165">
      <sharedItems containsSemiMixedTypes="0" containsString="0" containsNumber="1" containsInteger="1" minValue="0" maxValue="1768750"/>
    </cacheField>
    <cacheField name="Seccional" numFmtId="0">
      <sharedItems count="5">
        <s v="Palmira"/>
        <s v="Monteria"/>
        <s v="Medellín"/>
        <s v="Bucaramanga"/>
        <s v="Bogotá"/>
      </sharedItems>
    </cacheField>
    <cacheField name="Facultad" numFmtId="0">
      <sharedItems count="7">
        <s v="Administración"/>
        <s v="Diseño"/>
        <s v="Comunicación"/>
        <s v="Ingeniería"/>
        <s v="Medicina"/>
        <s v="Derecho"/>
        <s v="Publicidad"/>
      </sharedItems>
    </cacheField>
    <cacheField name="Cargo" numFmtId="0">
      <sharedItems count="6">
        <s v="Administrativo"/>
        <s v="Docente"/>
        <s v="Aux. Administrativo"/>
        <s v="Técnico"/>
        <s v="Aux. Técnico"/>
        <s v="Docente investigador"/>
      </sharedItems>
    </cacheField>
    <cacheField name="Fch comienzo" numFmtId="14">
      <sharedItems containsSemiMixedTypes="0" containsNonDate="0" containsDate="1" containsString="0" minDate="1977-08-31T00:00:00" maxDate="1993-01-02T00:00:00"/>
    </cacheField>
    <cacheField name="Fch nacimiento" numFmtId="14">
      <sharedItems containsSemiMixedTypes="0" containsNonDate="0" containsDate="1" containsString="0" minDate="1937-08-24T00:00:00" maxDate="1970-10-10T00:00:00" count="113">
        <d v="1951-09-28T00:00:00"/>
        <d v="1964-01-17T00:00:00"/>
        <d v="1963-06-26T00:00:00"/>
        <d v="1964-05-17T00:00:00"/>
        <d v="1963-10-10T00:00:00"/>
        <d v="1960-05-31T00:00:00"/>
        <d v="1963-10-14T00:00:00"/>
        <d v="1962-11-21T00:00:00"/>
        <d v="1960-01-05T00:00:00"/>
        <d v="1962-12-22T00:00:00"/>
        <d v="1962-12-11T00:00:00"/>
        <d v="1963-07-07T00:00:00"/>
        <d v="1962-09-12T00:00:00"/>
        <d v="1937-08-24T00:00:00"/>
        <d v="1960-10-13T00:00:00"/>
        <d v="1954-06-02T00:00:00"/>
        <d v="1969-09-01T00:00:00"/>
        <d v="1969-05-19T00:00:00"/>
        <d v="1965-05-10T00:00:00"/>
        <d v="1940-09-08T00:00:00"/>
        <d v="1955-11-07T00:00:00"/>
        <d v="1954-09-05T00:00:00"/>
        <d v="1958-03-23T00:00:00"/>
        <d v="1969-08-17T00:00:00"/>
        <d v="1967-09-26T00:00:00"/>
        <d v="1967-01-19T00:00:00"/>
        <d v="1969-05-28T00:00:00"/>
        <d v="1949-06-08T00:00:00"/>
        <d v="1956-04-14T00:00:00"/>
        <d v="1967-01-15T00:00:00"/>
        <d v="1965-10-23T00:00:00"/>
        <d v="1962-12-02T00:00:00"/>
        <d v="1969-09-12T00:00:00"/>
        <d v="1966-04-03T00:00:00"/>
        <d v="1965-04-02T00:00:00"/>
        <d v="1964-01-28T00:00:00"/>
        <d v="1959-05-08T00:00:00"/>
        <d v="1965-11-03T00:00:00"/>
        <d v="1965-03-22T00:00:00"/>
        <d v="1958-09-21T00:00:00"/>
        <d v="1964-11-21T00:00:00"/>
        <d v="1960-06-07T00:00:00"/>
        <d v="1954-05-22T00:00:00"/>
        <d v="1961-03-07T00:00:00"/>
        <d v="1968-10-18T00:00:00"/>
        <d v="1965-09-26T00:00:00"/>
        <d v="1951-02-26T00:00:00"/>
        <d v="1964-11-13T00:00:00"/>
        <d v="1960-09-02T00:00:00"/>
        <d v="1963-09-29T00:00:00"/>
        <d v="1960-09-13T00:00:00"/>
        <d v="1965-05-21T00:00:00"/>
        <d v="1965-06-25T00:00:00"/>
        <d v="1956-04-18T00:00:00"/>
        <d v="1970-06-27T00:00:00"/>
        <d v="1951-03-09T00:00:00"/>
        <d v="1968-10-03T00:00:00"/>
        <d v="1967-09-15T00:00:00"/>
        <d v="1961-09-30T00:00:00"/>
        <d v="1970-10-09T00:00:00"/>
        <d v="1970-07-08T00:00:00"/>
        <d v="1959-08-28T00:00:00"/>
        <d v="1961-10-11T00:00:00"/>
        <d v="1964-12-02T00:00:00"/>
        <d v="1955-09-28T00:00:00"/>
        <d v="1965-09-11T00:00:00"/>
        <d v="1949-06-12T00:00:00"/>
        <d v="1965-10-07T00:00:00"/>
        <d v="1962-11-04T00:00:00"/>
        <d v="1960-06-04T00:00:00"/>
        <d v="1960-06-18T00:00:00"/>
        <d v="1954-08-25T00:00:00"/>
        <d v="1964-05-06T00:00:00"/>
        <d v="1960-05-20T00:00:00"/>
        <d v="1965-09-24T00:00:00"/>
        <d v="1965-09-22T00:00:00"/>
        <d v="1970-07-12T00:00:00"/>
        <d v="1962-10-23T00:00:00"/>
        <d v="1964-11-02T00:00:00"/>
        <d v="1965-01-25T00:00:00"/>
        <d v="1960-06-22T00:00:00"/>
        <d v="1968-10-14T00:00:00"/>
        <d v="1969-05-15T00:00:00"/>
        <d v="1955-05-26T00:00:00"/>
        <d v="1951-10-02T00:00:00"/>
        <d v="1945-04-06T00:00:00"/>
        <d v="1951-09-17T00:00:00"/>
        <d v="1968-03-09T00:00:00"/>
        <d v="1962-10-24T00:00:00"/>
        <d v="1962-09-01T00:00:00"/>
        <d v="1958-07-22T00:00:00"/>
        <d v="1961-02-24T00:00:00"/>
        <d v="1963-07-11T00:00:00"/>
        <d v="1964-05-21T00:00:00"/>
        <d v="1955-07-10T00:00:00"/>
        <d v="1955-07-06T00:00:00"/>
        <d v="1965-10-18T00:00:00"/>
        <d v="1970-09-28T00:00:00"/>
        <d v="1962-11-03T00:00:00"/>
        <d v="1967-08-20T00:00:00"/>
        <d v="1967-08-09T00:00:00"/>
        <d v="1969-08-28T00:00:00"/>
        <d v="1969-05-04T00:00:00"/>
        <d v="1948-08-06T00:00:00"/>
        <d v="1940-01-16T00:00:00"/>
        <d v="1965-09-13T00:00:00"/>
        <d v="1967-01-04T00:00:00"/>
        <d v="1952-12-06T00:00:00"/>
        <d v="1958-08-02T00:00:00"/>
        <d v="1959-05-19T00:00:00"/>
        <d v="1959-05-23T00:00:00"/>
        <d v="1969-09-16T00:00:00"/>
        <d v="1958-03-19T00:00:00"/>
      </sharedItems>
      <fieldGroup par="15" base="12">
        <rangePr groupBy="days" startDate="1937-08-24T00:00:00" endDate="1970-10-10T00:00:00"/>
        <groupItems count="368">
          <s v="&lt;24/08/1937"/>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0/10/1970"/>
        </groupItems>
      </fieldGroup>
    </cacheField>
    <cacheField name="Edad" numFmtId="0">
      <sharedItems containsSemiMixedTypes="0" containsString="0" containsNumber="1" containsInteger="1" minValue="53" maxValue="86"/>
    </cacheField>
    <cacheField name="Nombre y Apellido" numFmtId="0">
      <sharedItems count="114">
        <s v="Jeronimo Burgos"/>
        <s v="Estefania Villegas"/>
        <s v="Guillermo Fernandez"/>
        <s v="Eliana Ramirez"/>
        <s v="Jose Carmona"/>
        <s v="Marcela De santis"/>
        <s v="Daniela Franco"/>
        <s v="Rafael Cortes"/>
        <s v="Camilo Berrio"/>
        <s v="Francisco Arias"/>
        <s v="Antonio Merizalde"/>
        <s v="Karen Restrepo"/>
        <s v="David Lemus"/>
        <s v="Javier Santana"/>
        <s v="Virginia Saldarriaga"/>
        <s v="Sergio Posada"/>
        <s v="Jorge Zea "/>
        <s v="Mariana Diaz "/>
        <s v="Esteban Giraldo"/>
        <s v="Jorge Idarraga"/>
        <s v="Alejandro Simanca"/>
        <s v="Angelina Pulgarin"/>
        <s v="Brenda Aguirre"/>
        <s v="Gloria Tamayo"/>
        <s v="Andrea Carmona "/>
        <s v="Lucero Diaz "/>
        <s v="Angela Alzate"/>
        <s v="Felipe Arango"/>
        <s v="Elena Garces"/>
        <s v="Carmen Uribe"/>
        <s v="Daniel Ospina"/>
        <s v="Alberto Peláez"/>
        <s v="Elena Perez"/>
        <s v="Sebastian Carmona"/>
        <s v="Oscar Cifuentes"/>
        <s v="Santiago Jaramillo"/>
        <s v="Luis Melano"/>
        <s v="Tammy Mendez"/>
        <s v="Tomas Ramirez"/>
        <s v="Felipe Girando"/>
        <s v="Patricia Diez"/>
        <s v="Luisa Sierra"/>
        <s v="Sara Vallejo"/>
        <s v="Alexandra Guerrero"/>
        <s v="Lisa Guerra"/>
        <s v="Ana Maria Rodríguez "/>
        <s v="Sofia Marulanda"/>
        <s v="Paula Palacio"/>
        <s v="Jesus Bermudez"/>
        <s v="Roberta Toledo"/>
        <s v="Tatiana Arango"/>
        <s v="Melina Acevedo"/>
        <s v="Cristina Cock"/>
        <s v="Manuela Casadiegos"/>
        <s v="Isabel Salamanca"/>
        <s v="Juan Arango"/>
        <s v="Luisa Granda"/>
        <s v="Monica Arango "/>
        <s v="Federico Arroyave"/>
        <s v="Dalia Lemos"/>
        <s v="Ana Jaramillo"/>
        <s v="Maria Lema"/>
        <s v="Diana Caro"/>
        <s v="Amalia Vergara"/>
        <s v="Julian Duque"/>
        <s v="Maritza Muñoz"/>
        <s v="Andrés Peláez"/>
        <s v="Miguel Sanchez"/>
        <s v="Carolina Cano"/>
        <s v="Jessica Marquez"/>
        <s v="Samuel Rico"/>
        <s v="Gustavo Mendez"/>
        <s v="Karina Jimenez"/>
        <s v="Julieth Osorio"/>
        <s v="Lina Villamizar"/>
        <s v="Carlos Gomez"/>
        <s v="Simón Gracía"/>
        <s v="Monica Castro"/>
        <s v="Melisa Uribe"/>
        <s v="Alejandra Florez"/>
        <s v="Amalia Gutierrez"/>
        <s v="Raquel Medina"/>
        <s v="Gonzalo Betancur"/>
        <s v="Santiago Betancurt"/>
        <s v="Isabella Marquez"/>
        <s v="Karla Molina"/>
        <s v="Hilda Rodriguez"/>
        <s v="Victoria Hincapie"/>
        <s v="Pablo Rojas "/>
        <s v="Pamela Serna"/>
        <s v="Stepania Zapata"/>
        <s v="Manuel Toro"/>
        <s v="Barbara Henao"/>
        <s v="Leonardo Vasquez"/>
        <s v="Juliana Castrillón"/>
        <s v="Dinara Lopez"/>
        <s v="Elisa Mota"/>
        <s v="Alicia Perez"/>
        <s v="Carlos Posada"/>
        <s v="Mauricio Arango"/>
        <s v="Adriana Hoyos"/>
        <s v="Miguel Suarez"/>
        <s v="Natalia Aristizabal"/>
        <s v="Camila Dominguez "/>
        <s v="Susana Ruiz"/>
        <s v="Cathy Higuita"/>
        <s v="Catalina Osorio"/>
        <s v="Mariana Gomez"/>
        <s v="Jacobo Bustos"/>
        <s v="Gabriel Rodas"/>
        <s v="Sandra Cano"/>
        <s v="Evelyn Diaz "/>
        <s v="Juan Hernandez "/>
        <s v="David Jaramillo"/>
      </sharedItems>
    </cacheField>
    <cacheField name="Meses" numFmtId="0" databaseField="0">
      <fieldGroup base="12">
        <rangePr groupBy="months" startDate="1937-08-24T00:00:00" endDate="1970-10-10T00:00:00"/>
        <groupItems count="14">
          <s v="&lt;24/08/1937"/>
          <s v="ene"/>
          <s v="feb"/>
          <s v="mar"/>
          <s v="abr"/>
          <s v="may"/>
          <s v="jun"/>
          <s v="jul"/>
          <s v="ago"/>
          <s v="sep"/>
          <s v="oct"/>
          <s v="nov"/>
          <s v="dic"/>
          <s v="&gt;10/10/197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4">
  <r>
    <x v="0"/>
    <s v="Burgos"/>
    <s v="Jeronimo"/>
    <x v="0"/>
    <n v="113250"/>
    <n v="1"/>
    <x v="0"/>
    <n v="943750"/>
    <x v="0"/>
    <x v="0"/>
    <x v="0"/>
    <d v="1982-04-05T00:00:00"/>
    <x v="0"/>
    <n v="72"/>
    <x v="0"/>
  </r>
  <r>
    <x v="1"/>
    <s v="Villegas"/>
    <s v="Estefania"/>
    <x v="0"/>
    <n v="113250"/>
    <n v="3"/>
    <x v="1"/>
    <n v="0"/>
    <x v="0"/>
    <x v="0"/>
    <x v="1"/>
    <d v="1992-03-25T00:00:00"/>
    <x v="1"/>
    <n v="60"/>
    <x v="1"/>
  </r>
  <r>
    <x v="2"/>
    <s v="Fernandez"/>
    <s v="Guillermo"/>
    <x v="1"/>
    <n v="152250"/>
    <n v="3"/>
    <x v="2"/>
    <n v="0"/>
    <x v="0"/>
    <x v="0"/>
    <x v="1"/>
    <d v="1985-03-06T00:00:00"/>
    <x v="2"/>
    <n v="60"/>
    <x v="2"/>
  </r>
  <r>
    <x v="3"/>
    <s v="Ramirez"/>
    <s v="Eliana"/>
    <x v="0"/>
    <n v="113250"/>
    <n v="3"/>
    <x v="1"/>
    <n v="0"/>
    <x v="0"/>
    <x v="0"/>
    <x v="1"/>
    <d v="1989-02-14T00:00:00"/>
    <x v="3"/>
    <n v="59"/>
    <x v="3"/>
  </r>
  <r>
    <x v="4"/>
    <s v="Carmona"/>
    <s v="Jose"/>
    <x v="0"/>
    <n v="113250"/>
    <n v="0"/>
    <x v="0"/>
    <n v="943750"/>
    <x v="0"/>
    <x v="0"/>
    <x v="1"/>
    <d v="1987-12-06T00:00:00"/>
    <x v="4"/>
    <n v="60"/>
    <x v="4"/>
  </r>
  <r>
    <x v="5"/>
    <s v="De santis"/>
    <s v="Marcela"/>
    <x v="2"/>
    <n v="62250"/>
    <n v="0"/>
    <x v="3"/>
    <n v="518750"/>
    <x v="0"/>
    <x v="0"/>
    <x v="2"/>
    <d v="1988-07-07T00:00:00"/>
    <x v="5"/>
    <n v="63"/>
    <x v="5"/>
  </r>
  <r>
    <x v="6"/>
    <s v="Franco"/>
    <s v="Daniela"/>
    <x v="0"/>
    <n v="113250"/>
    <n v="2"/>
    <x v="1"/>
    <n v="0"/>
    <x v="0"/>
    <x v="0"/>
    <x v="1"/>
    <d v="1988-06-06T00:00:00"/>
    <x v="6"/>
    <n v="60"/>
    <x v="6"/>
  </r>
  <r>
    <x v="7"/>
    <s v="Cortes"/>
    <s v="Rafael"/>
    <x v="3"/>
    <n v="143250"/>
    <n v="3"/>
    <x v="4"/>
    <n v="0"/>
    <x v="0"/>
    <x v="1"/>
    <x v="0"/>
    <d v="1986-04-01T00:00:00"/>
    <x v="7"/>
    <n v="61"/>
    <x v="7"/>
  </r>
  <r>
    <x v="8"/>
    <s v="Berrio"/>
    <s v="Camilo"/>
    <x v="0"/>
    <n v="113250"/>
    <n v="3"/>
    <x v="1"/>
    <n v="0"/>
    <x v="0"/>
    <x v="1"/>
    <x v="1"/>
    <d v="1984-10-20T00:00:00"/>
    <x v="8"/>
    <n v="64"/>
    <x v="8"/>
  </r>
  <r>
    <x v="9"/>
    <s v="Arias"/>
    <s v="Francisco"/>
    <x v="0"/>
    <n v="113250"/>
    <n v="3"/>
    <x v="1"/>
    <n v="0"/>
    <x v="0"/>
    <x v="1"/>
    <x v="1"/>
    <d v="1984-12-27T00:00:00"/>
    <x v="9"/>
    <n v="61"/>
    <x v="9"/>
  </r>
  <r>
    <x v="10"/>
    <s v="Merizalde"/>
    <s v="Antonio"/>
    <x v="0"/>
    <n v="113250"/>
    <n v="0"/>
    <x v="0"/>
    <n v="943750"/>
    <x v="0"/>
    <x v="1"/>
    <x v="1"/>
    <d v="1985-01-04T00:00:00"/>
    <x v="10"/>
    <n v="61"/>
    <x v="10"/>
  </r>
  <r>
    <x v="11"/>
    <s v="Restrepo"/>
    <s v="Karen"/>
    <x v="2"/>
    <n v="62250"/>
    <n v="1"/>
    <x v="3"/>
    <n v="518750"/>
    <x v="0"/>
    <x v="1"/>
    <x v="2"/>
    <d v="1985-02-26T00:00:00"/>
    <x v="11"/>
    <n v="60"/>
    <x v="11"/>
  </r>
  <r>
    <x v="1"/>
    <s v="Lemus"/>
    <s v="David"/>
    <x v="0"/>
    <n v="113250"/>
    <n v="2"/>
    <x v="1"/>
    <n v="0"/>
    <x v="0"/>
    <x v="1"/>
    <x v="1"/>
    <d v="1990-04-08T00:00:00"/>
    <x v="12"/>
    <n v="61"/>
    <x v="12"/>
  </r>
  <r>
    <x v="12"/>
    <s v="Santana"/>
    <s v="Javier"/>
    <x v="4"/>
    <n v="185250"/>
    <n v="3"/>
    <x v="5"/>
    <n v="0"/>
    <x v="1"/>
    <x v="2"/>
    <x v="0"/>
    <d v="1979-10-25T00:00:00"/>
    <x v="13"/>
    <n v="86"/>
    <x v="13"/>
  </r>
  <r>
    <x v="13"/>
    <s v="Saldarriaga"/>
    <s v="Virginia"/>
    <x v="3"/>
    <n v="143250"/>
    <n v="3"/>
    <x v="4"/>
    <n v="0"/>
    <x v="1"/>
    <x v="2"/>
    <x v="1"/>
    <d v="1991-09-09T00:00:00"/>
    <x v="14"/>
    <n v="63"/>
    <x v="14"/>
  </r>
  <r>
    <x v="14"/>
    <s v="Posada"/>
    <s v="Sergio"/>
    <x v="4"/>
    <n v="185250"/>
    <n v="1"/>
    <x v="6"/>
    <n v="1543750"/>
    <x v="1"/>
    <x v="2"/>
    <x v="1"/>
    <d v="1978-02-02T00:00:00"/>
    <x v="15"/>
    <n v="69"/>
    <x v="15"/>
  </r>
  <r>
    <x v="15"/>
    <s v="Zea "/>
    <s v="Jorge"/>
    <x v="5"/>
    <n v="212250"/>
    <n v="1"/>
    <x v="7"/>
    <n v="1768750"/>
    <x v="1"/>
    <x v="2"/>
    <x v="1"/>
    <d v="1981-10-26T00:00:00"/>
    <x v="16"/>
    <n v="54"/>
    <x v="16"/>
  </r>
  <r>
    <x v="0"/>
    <s v="Diaz "/>
    <s v="Mariana"/>
    <x v="0"/>
    <n v="113250"/>
    <n v="0"/>
    <x v="0"/>
    <n v="943750"/>
    <x v="1"/>
    <x v="2"/>
    <x v="1"/>
    <d v="1993-01-01T00:00:00"/>
    <x v="17"/>
    <n v="54"/>
    <x v="17"/>
  </r>
  <r>
    <x v="16"/>
    <s v="Giraldo"/>
    <s v="Esteban"/>
    <x v="6"/>
    <n v="57750"/>
    <n v="0"/>
    <x v="8"/>
    <n v="481250"/>
    <x v="1"/>
    <x v="3"/>
    <x v="2"/>
    <d v="1990-08-06T00:00:00"/>
    <x v="18"/>
    <n v="58"/>
    <x v="18"/>
  </r>
  <r>
    <x v="17"/>
    <s v="Idarraga"/>
    <s v="Jorge"/>
    <x v="7"/>
    <n v="53250"/>
    <n v="0"/>
    <x v="9"/>
    <n v="443750"/>
    <x v="1"/>
    <x v="3"/>
    <x v="2"/>
    <d v="1979-07-30T00:00:00"/>
    <x v="19"/>
    <n v="83"/>
    <x v="19"/>
  </r>
  <r>
    <x v="18"/>
    <s v="Simanca"/>
    <s v="Alejandro"/>
    <x v="8"/>
    <n v="65250"/>
    <n v="1"/>
    <x v="10"/>
    <n v="543750"/>
    <x v="1"/>
    <x v="3"/>
    <x v="2"/>
    <d v="1990-07-08T00:00:00"/>
    <x v="16"/>
    <n v="54"/>
    <x v="20"/>
  </r>
  <r>
    <x v="19"/>
    <s v="Pulgarin"/>
    <s v="Angelina"/>
    <x v="9"/>
    <n v="140250"/>
    <n v="2"/>
    <x v="11"/>
    <n v="0"/>
    <x v="1"/>
    <x v="3"/>
    <x v="0"/>
    <d v="1987-07-07T00:00:00"/>
    <x v="20"/>
    <n v="68"/>
    <x v="21"/>
  </r>
  <r>
    <x v="20"/>
    <s v="Aguirre"/>
    <s v="Brenda"/>
    <x v="0"/>
    <n v="113250"/>
    <n v="2"/>
    <x v="1"/>
    <n v="0"/>
    <x v="1"/>
    <x v="3"/>
    <x v="1"/>
    <d v="1984-09-06T00:00:00"/>
    <x v="21"/>
    <n v="69"/>
    <x v="22"/>
  </r>
  <r>
    <x v="21"/>
    <s v="Tamayo"/>
    <s v="Gloria"/>
    <x v="0"/>
    <n v="113250"/>
    <n v="2"/>
    <x v="1"/>
    <n v="0"/>
    <x v="1"/>
    <x v="3"/>
    <x v="1"/>
    <d v="1986-11-12T00:00:00"/>
    <x v="22"/>
    <n v="65"/>
    <x v="23"/>
  </r>
  <r>
    <x v="22"/>
    <s v="Carmona "/>
    <s v="Andrea"/>
    <x v="0"/>
    <n v="113250"/>
    <n v="0"/>
    <x v="0"/>
    <n v="943750"/>
    <x v="1"/>
    <x v="3"/>
    <x v="1"/>
    <d v="1989-03-04T00:00:00"/>
    <x v="23"/>
    <n v="54"/>
    <x v="24"/>
  </r>
  <r>
    <x v="23"/>
    <s v="Diaz "/>
    <s v="Lucero"/>
    <x v="0"/>
    <n v="113250"/>
    <n v="2"/>
    <x v="1"/>
    <n v="0"/>
    <x v="1"/>
    <x v="3"/>
    <x v="1"/>
    <d v="1980-06-05T00:00:00"/>
    <x v="24"/>
    <n v="56"/>
    <x v="25"/>
  </r>
  <r>
    <x v="24"/>
    <s v="Alzate"/>
    <s v="Angela"/>
    <x v="10"/>
    <n v="101250"/>
    <n v="3"/>
    <x v="12"/>
    <n v="0"/>
    <x v="1"/>
    <x v="3"/>
    <x v="3"/>
    <d v="1986-05-11T00:00:00"/>
    <x v="25"/>
    <n v="57"/>
    <x v="26"/>
  </r>
  <r>
    <x v="25"/>
    <s v="Arango"/>
    <s v="Felipe"/>
    <x v="11"/>
    <n v="94050"/>
    <n v="2"/>
    <x v="13"/>
    <n v="0"/>
    <x v="2"/>
    <x v="0"/>
    <x v="0"/>
    <d v="1989-06-20T00:00:00"/>
    <x v="26"/>
    <n v="54"/>
    <x v="27"/>
  </r>
  <r>
    <x v="26"/>
    <s v="Garces"/>
    <s v="Elena"/>
    <x v="12"/>
    <n v="89250"/>
    <n v="3"/>
    <x v="14"/>
    <n v="0"/>
    <x v="2"/>
    <x v="0"/>
    <x v="0"/>
    <d v="1989-06-12T00:00:00"/>
    <x v="27"/>
    <n v="74"/>
    <x v="28"/>
  </r>
  <r>
    <x v="27"/>
    <s v="Uribe"/>
    <s v="Carmen"/>
    <x v="6"/>
    <n v="57750"/>
    <n v="1"/>
    <x v="8"/>
    <n v="481250"/>
    <x v="2"/>
    <x v="0"/>
    <x v="2"/>
    <d v="1984-12-26T00:00:00"/>
    <x v="28"/>
    <n v="67"/>
    <x v="29"/>
  </r>
  <r>
    <x v="28"/>
    <s v="Ospina"/>
    <s v="Daniel"/>
    <x v="13"/>
    <n v="61050"/>
    <n v="0"/>
    <x v="15"/>
    <n v="508750"/>
    <x v="2"/>
    <x v="0"/>
    <x v="1"/>
    <d v="1991-01-20T00:00:00"/>
    <x v="29"/>
    <n v="57"/>
    <x v="30"/>
  </r>
  <r>
    <x v="29"/>
    <s v="Peláez"/>
    <s v="Alberto"/>
    <x v="6"/>
    <n v="57750"/>
    <n v="0"/>
    <x v="8"/>
    <n v="481250"/>
    <x v="2"/>
    <x v="0"/>
    <x v="1"/>
    <d v="1990-01-21T00:00:00"/>
    <x v="30"/>
    <n v="58"/>
    <x v="31"/>
  </r>
  <r>
    <x v="30"/>
    <s v="Perez"/>
    <s v="Elena"/>
    <x v="6"/>
    <n v="57750"/>
    <n v="1"/>
    <x v="8"/>
    <n v="481250"/>
    <x v="2"/>
    <x v="0"/>
    <x v="1"/>
    <d v="1986-03-24T00:00:00"/>
    <x v="31"/>
    <n v="61"/>
    <x v="32"/>
  </r>
  <r>
    <x v="31"/>
    <s v="Carmona"/>
    <s v="Sebastian"/>
    <x v="2"/>
    <n v="62250"/>
    <n v="3"/>
    <x v="16"/>
    <n v="0"/>
    <x v="2"/>
    <x v="0"/>
    <x v="1"/>
    <d v="1981-10-18T00:00:00"/>
    <x v="32"/>
    <n v="54"/>
    <x v="33"/>
  </r>
  <r>
    <x v="32"/>
    <s v="Cifuentes"/>
    <s v="Oscar"/>
    <x v="6"/>
    <n v="57750"/>
    <n v="1"/>
    <x v="8"/>
    <n v="481250"/>
    <x v="2"/>
    <x v="0"/>
    <x v="1"/>
    <d v="1985-01-03T00:00:00"/>
    <x v="33"/>
    <n v="57"/>
    <x v="34"/>
  </r>
  <r>
    <x v="33"/>
    <s v="Jaramillo"/>
    <s v="Santiago"/>
    <x v="6"/>
    <n v="57750"/>
    <n v="2"/>
    <x v="17"/>
    <n v="0"/>
    <x v="2"/>
    <x v="0"/>
    <x v="1"/>
    <d v="1986-11-05T00:00:00"/>
    <x v="34"/>
    <n v="58"/>
    <x v="35"/>
  </r>
  <r>
    <x v="15"/>
    <s v="Melano"/>
    <s v="Luis"/>
    <x v="6"/>
    <n v="57750"/>
    <n v="0"/>
    <x v="8"/>
    <n v="481250"/>
    <x v="2"/>
    <x v="0"/>
    <x v="1"/>
    <d v="1992-03-17T00:00:00"/>
    <x v="35"/>
    <n v="60"/>
    <x v="36"/>
  </r>
  <r>
    <x v="34"/>
    <s v="Mendez"/>
    <s v="Tammy"/>
    <x v="14"/>
    <n v="55650"/>
    <n v="3"/>
    <x v="18"/>
    <n v="0"/>
    <x v="2"/>
    <x v="0"/>
    <x v="1"/>
    <d v="1983-03-11T00:00:00"/>
    <x v="36"/>
    <n v="64"/>
    <x v="37"/>
  </r>
  <r>
    <x v="35"/>
    <s v="Ramirez"/>
    <s v="Tomas"/>
    <x v="6"/>
    <n v="57750"/>
    <n v="2"/>
    <x v="17"/>
    <n v="0"/>
    <x v="2"/>
    <x v="0"/>
    <x v="3"/>
    <d v="1990-01-13T00:00:00"/>
    <x v="37"/>
    <n v="58"/>
    <x v="38"/>
  </r>
  <r>
    <x v="36"/>
    <s v="Girando"/>
    <s v="Felipe"/>
    <x v="6"/>
    <n v="57750"/>
    <n v="0"/>
    <x v="8"/>
    <n v="481250"/>
    <x v="2"/>
    <x v="0"/>
    <x v="2"/>
    <d v="1986-11-13T00:00:00"/>
    <x v="38"/>
    <n v="58"/>
    <x v="39"/>
  </r>
  <r>
    <x v="37"/>
    <s v="Diez"/>
    <s v="Patricia"/>
    <x v="4"/>
    <n v="185250"/>
    <n v="3"/>
    <x v="5"/>
    <n v="0"/>
    <x v="2"/>
    <x v="0"/>
    <x v="0"/>
    <d v="1984-05-15T00:00:00"/>
    <x v="39"/>
    <n v="65"/>
    <x v="40"/>
  </r>
  <r>
    <x v="38"/>
    <s v="Sierra"/>
    <s v="Luisa"/>
    <x v="15"/>
    <n v="98250"/>
    <n v="1"/>
    <x v="19"/>
    <n v="818750"/>
    <x v="2"/>
    <x v="0"/>
    <x v="1"/>
    <d v="1986-02-03T00:00:00"/>
    <x v="40"/>
    <n v="59"/>
    <x v="41"/>
  </r>
  <r>
    <x v="39"/>
    <s v="Vallejo"/>
    <s v="Sara"/>
    <x v="16"/>
    <n v="86250"/>
    <n v="3"/>
    <x v="20"/>
    <n v="0"/>
    <x v="2"/>
    <x v="1"/>
    <x v="1"/>
    <d v="1990-08-09T00:00:00"/>
    <x v="41"/>
    <n v="63"/>
    <x v="42"/>
  </r>
  <r>
    <x v="40"/>
    <s v="Guerrero"/>
    <s v="Alexandra"/>
    <x v="16"/>
    <n v="86250"/>
    <n v="3"/>
    <x v="20"/>
    <n v="0"/>
    <x v="2"/>
    <x v="1"/>
    <x v="1"/>
    <d v="1978-02-10T00:00:00"/>
    <x v="42"/>
    <n v="69"/>
    <x v="43"/>
  </r>
  <r>
    <x v="41"/>
    <s v="Guerra"/>
    <s v="Lisa"/>
    <x v="16"/>
    <n v="86250"/>
    <n v="1"/>
    <x v="21"/>
    <n v="718750"/>
    <x v="2"/>
    <x v="1"/>
    <x v="1"/>
    <d v="1986-11-27T00:00:00"/>
    <x v="43"/>
    <n v="63"/>
    <x v="44"/>
  </r>
  <r>
    <x v="42"/>
    <s v="Rodríguez "/>
    <s v="Ana Maria"/>
    <x v="16"/>
    <n v="86250"/>
    <n v="2"/>
    <x v="20"/>
    <n v="0"/>
    <x v="2"/>
    <x v="1"/>
    <x v="1"/>
    <d v="1984-12-18T00:00:00"/>
    <x v="44"/>
    <n v="55"/>
    <x v="45"/>
  </r>
  <r>
    <x v="43"/>
    <s v="Marulanda"/>
    <s v="Sofia"/>
    <x v="16"/>
    <n v="86250"/>
    <n v="3"/>
    <x v="20"/>
    <n v="0"/>
    <x v="2"/>
    <x v="1"/>
    <x v="1"/>
    <d v="1982-10-16T00:00:00"/>
    <x v="45"/>
    <n v="58"/>
    <x v="46"/>
  </r>
  <r>
    <x v="44"/>
    <s v="Palacio"/>
    <s v="Paula"/>
    <x v="9"/>
    <n v="140250"/>
    <n v="3"/>
    <x v="11"/>
    <n v="0"/>
    <x v="2"/>
    <x v="1"/>
    <x v="1"/>
    <d v="1981-10-12T00:00:00"/>
    <x v="46"/>
    <n v="73"/>
    <x v="47"/>
  </r>
  <r>
    <x v="45"/>
    <s v="Bermudez"/>
    <s v="Jesus"/>
    <x v="17"/>
    <n v="131250"/>
    <n v="1"/>
    <x v="22"/>
    <n v="1093750"/>
    <x v="2"/>
    <x v="1"/>
    <x v="1"/>
    <d v="1986-09-26T00:00:00"/>
    <x v="47"/>
    <n v="59"/>
    <x v="48"/>
  </r>
  <r>
    <x v="46"/>
    <s v="Toledo"/>
    <s v="Roberta"/>
    <x v="6"/>
    <n v="57750"/>
    <n v="1"/>
    <x v="8"/>
    <n v="481250"/>
    <x v="2"/>
    <x v="1"/>
    <x v="2"/>
    <d v="1989-09-28T00:00:00"/>
    <x v="48"/>
    <n v="63"/>
    <x v="49"/>
  </r>
  <r>
    <x v="47"/>
    <s v="Arango"/>
    <s v="Tatiana"/>
    <x v="18"/>
    <n v="92250"/>
    <n v="3"/>
    <x v="23"/>
    <n v="0"/>
    <x v="2"/>
    <x v="1"/>
    <x v="0"/>
    <d v="1987-12-14T00:00:00"/>
    <x v="49"/>
    <n v="60"/>
    <x v="50"/>
  </r>
  <r>
    <x v="48"/>
    <s v="Acevedo"/>
    <s v="Melina"/>
    <x v="19"/>
    <n v="95250"/>
    <n v="1"/>
    <x v="24"/>
    <n v="793750"/>
    <x v="2"/>
    <x v="1"/>
    <x v="0"/>
    <d v="1989-09-20T00:00:00"/>
    <x v="50"/>
    <n v="63"/>
    <x v="51"/>
  </r>
  <r>
    <x v="40"/>
    <s v="Cock"/>
    <s v="Cristina"/>
    <x v="20"/>
    <n v="106050"/>
    <n v="3"/>
    <x v="25"/>
    <n v="0"/>
    <x v="2"/>
    <x v="1"/>
    <x v="0"/>
    <d v="1990-07-29T00:00:00"/>
    <x v="51"/>
    <n v="58"/>
    <x v="52"/>
  </r>
  <r>
    <x v="49"/>
    <s v="Casadiegos"/>
    <s v="Manuela"/>
    <x v="6"/>
    <n v="57750"/>
    <n v="1"/>
    <x v="8"/>
    <n v="481250"/>
    <x v="2"/>
    <x v="1"/>
    <x v="2"/>
    <d v="1984-08-06T00:00:00"/>
    <x v="52"/>
    <n v="58"/>
    <x v="53"/>
  </r>
  <r>
    <x v="50"/>
    <s v="Salamanca"/>
    <s v="Isabel"/>
    <x v="21"/>
    <n v="147750"/>
    <n v="3"/>
    <x v="26"/>
    <n v="0"/>
    <x v="2"/>
    <x v="1"/>
    <x v="0"/>
    <d v="1987-11-20T00:00:00"/>
    <x v="53"/>
    <n v="67"/>
    <x v="54"/>
  </r>
  <r>
    <x v="51"/>
    <s v="Arango"/>
    <s v="Juan"/>
    <x v="4"/>
    <n v="185250"/>
    <n v="0"/>
    <x v="6"/>
    <n v="1543750"/>
    <x v="2"/>
    <x v="1"/>
    <x v="0"/>
    <d v="1991-04-18T00:00:00"/>
    <x v="54"/>
    <n v="53"/>
    <x v="55"/>
  </r>
  <r>
    <x v="52"/>
    <s v="Granda"/>
    <s v="Luisa"/>
    <x v="22"/>
    <n v="164250"/>
    <n v="1"/>
    <x v="27"/>
    <n v="1368750"/>
    <x v="2"/>
    <x v="1"/>
    <x v="1"/>
    <d v="1981-10-04T00:00:00"/>
    <x v="55"/>
    <n v="72"/>
    <x v="56"/>
  </r>
  <r>
    <x v="53"/>
    <s v="Arango "/>
    <s v="Monica"/>
    <x v="23"/>
    <n v="77250"/>
    <n v="3"/>
    <x v="28"/>
    <n v="0"/>
    <x v="2"/>
    <x v="1"/>
    <x v="3"/>
    <d v="1990-12-24T00:00:00"/>
    <x v="56"/>
    <n v="55"/>
    <x v="57"/>
  </r>
  <r>
    <x v="13"/>
    <s v="Arroyave"/>
    <s v="Federico"/>
    <x v="24"/>
    <n v="56250"/>
    <n v="2"/>
    <x v="29"/>
    <n v="0"/>
    <x v="2"/>
    <x v="1"/>
    <x v="3"/>
    <d v="1980-06-13T00:00:00"/>
    <x v="57"/>
    <n v="56"/>
    <x v="58"/>
  </r>
  <r>
    <x v="54"/>
    <s v="Lemos"/>
    <s v="Dalia"/>
    <x v="25"/>
    <n v="50250"/>
    <n v="3"/>
    <x v="30"/>
    <n v="0"/>
    <x v="2"/>
    <x v="1"/>
    <x v="3"/>
    <d v="1987-09-20T00:00:00"/>
    <x v="58"/>
    <n v="62"/>
    <x v="59"/>
  </r>
  <r>
    <x v="55"/>
    <s v="Jaramillo"/>
    <s v="Ana"/>
    <x v="6"/>
    <n v="57750"/>
    <n v="2"/>
    <x v="17"/>
    <n v="0"/>
    <x v="2"/>
    <x v="3"/>
    <x v="2"/>
    <d v="1991-04-29T00:00:00"/>
    <x v="59"/>
    <n v="53"/>
    <x v="60"/>
  </r>
  <r>
    <x v="56"/>
    <s v="Lema"/>
    <s v="Maria"/>
    <x v="6"/>
    <n v="57750"/>
    <n v="3"/>
    <x v="17"/>
    <n v="0"/>
    <x v="2"/>
    <x v="3"/>
    <x v="2"/>
    <d v="1991-04-10T00:00:00"/>
    <x v="60"/>
    <n v="53"/>
    <x v="61"/>
  </r>
  <r>
    <x v="57"/>
    <s v="Caro"/>
    <s v="Diana"/>
    <x v="4"/>
    <n v="185250"/>
    <n v="0"/>
    <x v="6"/>
    <n v="1543750"/>
    <x v="2"/>
    <x v="3"/>
    <x v="0"/>
    <d v="1980-02-25T00:00:00"/>
    <x v="61"/>
    <n v="64"/>
    <x v="62"/>
  </r>
  <r>
    <x v="58"/>
    <s v="Vergara"/>
    <s v="Amalia"/>
    <x v="0"/>
    <n v="113250"/>
    <n v="0"/>
    <x v="0"/>
    <n v="943750"/>
    <x v="2"/>
    <x v="3"/>
    <x v="1"/>
    <d v="1987-09-12T00:00:00"/>
    <x v="62"/>
    <n v="62"/>
    <x v="63"/>
  </r>
  <r>
    <x v="59"/>
    <s v="Duque"/>
    <s v="Julian"/>
    <x v="12"/>
    <n v="89250"/>
    <n v="0"/>
    <x v="31"/>
    <n v="743750"/>
    <x v="2"/>
    <x v="3"/>
    <x v="1"/>
    <d v="1986-01-26T00:00:00"/>
    <x v="63"/>
    <n v="59"/>
    <x v="64"/>
  </r>
  <r>
    <x v="49"/>
    <s v="Muñoz"/>
    <s v="Maritza"/>
    <x v="0"/>
    <n v="113250"/>
    <n v="2"/>
    <x v="1"/>
    <n v="0"/>
    <x v="2"/>
    <x v="3"/>
    <x v="1"/>
    <d v="1986-01-09T00:00:00"/>
    <x v="64"/>
    <n v="68"/>
    <x v="65"/>
  </r>
  <r>
    <x v="60"/>
    <s v="Peláez"/>
    <s v="Andrés"/>
    <x v="0"/>
    <n v="113250"/>
    <n v="1"/>
    <x v="0"/>
    <n v="943750"/>
    <x v="2"/>
    <x v="3"/>
    <x v="1"/>
    <d v="1981-11-26T00:00:00"/>
    <x v="65"/>
    <n v="58"/>
    <x v="66"/>
  </r>
  <r>
    <x v="61"/>
    <s v="Sanchez"/>
    <s v="Miguel"/>
    <x v="0"/>
    <n v="113250"/>
    <n v="3"/>
    <x v="1"/>
    <n v="0"/>
    <x v="2"/>
    <x v="3"/>
    <x v="1"/>
    <d v="1984-01-08T00:00:00"/>
    <x v="66"/>
    <n v="74"/>
    <x v="67"/>
  </r>
  <r>
    <x v="62"/>
    <s v="Cano"/>
    <s v="Carolina"/>
    <x v="0"/>
    <n v="113250"/>
    <n v="1"/>
    <x v="0"/>
    <n v="943750"/>
    <x v="2"/>
    <x v="3"/>
    <x v="1"/>
    <d v="1990-04-16T00:00:00"/>
    <x v="67"/>
    <n v="58"/>
    <x v="68"/>
  </r>
  <r>
    <x v="63"/>
    <s v="Marquez"/>
    <s v="Jessica"/>
    <x v="26"/>
    <n v="161250"/>
    <n v="1"/>
    <x v="32"/>
    <n v="1343750"/>
    <x v="2"/>
    <x v="3"/>
    <x v="1"/>
    <d v="1985-06-11T00:00:00"/>
    <x v="68"/>
    <n v="61"/>
    <x v="69"/>
  </r>
  <r>
    <x v="64"/>
    <s v="Rico"/>
    <s v="Samuel"/>
    <x v="0"/>
    <n v="113250"/>
    <n v="0"/>
    <x v="0"/>
    <n v="943750"/>
    <x v="2"/>
    <x v="3"/>
    <x v="1"/>
    <d v="1986-02-09T00:00:00"/>
    <x v="69"/>
    <n v="63"/>
    <x v="70"/>
  </r>
  <r>
    <x v="65"/>
    <s v="Mendez"/>
    <s v="Gustavo"/>
    <x v="27"/>
    <n v="137250"/>
    <n v="3"/>
    <x v="33"/>
    <n v="0"/>
    <x v="2"/>
    <x v="3"/>
    <x v="1"/>
    <d v="1988-08-01T00:00:00"/>
    <x v="70"/>
    <n v="63"/>
    <x v="71"/>
  </r>
  <r>
    <x v="66"/>
    <s v="Jimenez"/>
    <s v="Karina"/>
    <x v="28"/>
    <n v="68250"/>
    <n v="3"/>
    <x v="34"/>
    <n v="0"/>
    <x v="2"/>
    <x v="3"/>
    <x v="3"/>
    <d v="1984-09-14T00:00:00"/>
    <x v="71"/>
    <n v="69"/>
    <x v="72"/>
  </r>
  <r>
    <x v="67"/>
    <s v="Osorio"/>
    <s v="Julieth"/>
    <x v="29"/>
    <n v="122250"/>
    <n v="0"/>
    <x v="35"/>
    <n v="1018750"/>
    <x v="2"/>
    <x v="4"/>
    <x v="1"/>
    <d v="1989-02-22T00:00:00"/>
    <x v="72"/>
    <n v="59"/>
    <x v="73"/>
  </r>
  <r>
    <x v="68"/>
    <s v="Villamizar"/>
    <s v="Lina"/>
    <x v="30"/>
    <n v="125250"/>
    <n v="1"/>
    <x v="36"/>
    <n v="1043750"/>
    <x v="2"/>
    <x v="4"/>
    <x v="1"/>
    <d v="1988-07-15T00:00:00"/>
    <x v="73"/>
    <n v="63"/>
    <x v="74"/>
  </r>
  <r>
    <x v="69"/>
    <s v="Gomez"/>
    <s v="Carlos"/>
    <x v="16"/>
    <n v="86250"/>
    <n v="3"/>
    <x v="20"/>
    <n v="0"/>
    <x v="2"/>
    <x v="4"/>
    <x v="0"/>
    <d v="1989-12-13T00:00:00"/>
    <x v="74"/>
    <n v="58"/>
    <x v="75"/>
  </r>
  <r>
    <x v="70"/>
    <s v="Gracía"/>
    <s v="Simón"/>
    <x v="31"/>
    <n v="58950"/>
    <n v="0"/>
    <x v="37"/>
    <n v="491250"/>
    <x v="2"/>
    <x v="4"/>
    <x v="2"/>
    <d v="1981-11-18T00:00:00"/>
    <x v="75"/>
    <n v="58"/>
    <x v="76"/>
  </r>
  <r>
    <x v="71"/>
    <s v="Castro"/>
    <s v="Monica"/>
    <x v="32"/>
    <n v="188250"/>
    <n v="1"/>
    <x v="38"/>
    <n v="1568750"/>
    <x v="2"/>
    <x v="4"/>
    <x v="0"/>
    <d v="1992-10-13T00:00:00"/>
    <x v="76"/>
    <n v="53"/>
    <x v="77"/>
  </r>
  <r>
    <x v="72"/>
    <s v="Uribe"/>
    <s v="Melisa"/>
    <x v="33"/>
    <n v="74250"/>
    <n v="1"/>
    <x v="39"/>
    <n v="618750"/>
    <x v="2"/>
    <x v="4"/>
    <x v="3"/>
    <d v="1982-03-18T00:00:00"/>
    <x v="77"/>
    <n v="61"/>
    <x v="78"/>
  </r>
  <r>
    <x v="73"/>
    <s v="Florez"/>
    <s v="Alejandra"/>
    <x v="6"/>
    <n v="57750"/>
    <n v="1"/>
    <x v="8"/>
    <n v="481250"/>
    <x v="2"/>
    <x v="4"/>
    <x v="3"/>
    <d v="1986-10-04T00:00:00"/>
    <x v="78"/>
    <n v="59"/>
    <x v="79"/>
  </r>
  <r>
    <x v="74"/>
    <s v="Gutierrez"/>
    <s v="Amalia"/>
    <x v="22"/>
    <n v="164250"/>
    <n v="3"/>
    <x v="40"/>
    <n v="0"/>
    <x v="2"/>
    <x v="4"/>
    <x v="1"/>
    <d v="1992-04-16T00:00:00"/>
    <x v="79"/>
    <n v="59"/>
    <x v="80"/>
  </r>
  <r>
    <x v="75"/>
    <s v="Medina"/>
    <s v="Raquel"/>
    <x v="34"/>
    <n v="105450"/>
    <n v="0"/>
    <x v="41"/>
    <n v="878750"/>
    <x v="2"/>
    <x v="4"/>
    <x v="1"/>
    <d v="1988-07-22T00:00:00"/>
    <x v="80"/>
    <n v="63"/>
    <x v="81"/>
  </r>
  <r>
    <x v="76"/>
    <s v="Betancur"/>
    <s v="Gonzalo"/>
    <x v="6"/>
    <n v="57750"/>
    <n v="2"/>
    <x v="17"/>
    <n v="0"/>
    <x v="3"/>
    <x v="0"/>
    <x v="1"/>
    <d v="1990-12-16T00:00:00"/>
    <x v="81"/>
    <n v="55"/>
    <x v="82"/>
  </r>
  <r>
    <x v="77"/>
    <s v="Betancurt"/>
    <s v="Santiago"/>
    <x v="6"/>
    <n v="57750"/>
    <n v="3"/>
    <x v="17"/>
    <n v="0"/>
    <x v="3"/>
    <x v="0"/>
    <x v="2"/>
    <d v="1991-11-09T00:00:00"/>
    <x v="82"/>
    <n v="54"/>
    <x v="83"/>
  </r>
  <r>
    <x v="14"/>
    <s v="Marquez"/>
    <s v="Isabella"/>
    <x v="4"/>
    <n v="185250"/>
    <n v="1"/>
    <x v="6"/>
    <n v="1543750"/>
    <x v="3"/>
    <x v="0"/>
    <x v="0"/>
    <d v="1978-02-12T00:00:00"/>
    <x v="83"/>
    <n v="68"/>
    <x v="84"/>
  </r>
  <r>
    <x v="78"/>
    <s v="Molina"/>
    <s v="Karla"/>
    <x v="35"/>
    <n v="46650"/>
    <n v="2"/>
    <x v="42"/>
    <n v="0"/>
    <x v="3"/>
    <x v="0"/>
    <x v="4"/>
    <d v="1989-04-14T00:00:00"/>
    <x v="84"/>
    <n v="72"/>
    <x v="85"/>
  </r>
  <r>
    <x v="79"/>
    <s v="Rodriguez"/>
    <s v="Hilda"/>
    <x v="36"/>
    <n v="104250"/>
    <n v="3"/>
    <x v="43"/>
    <n v="0"/>
    <x v="3"/>
    <x v="0"/>
    <x v="1"/>
    <d v="1987-10-22T00:00:00"/>
    <x v="85"/>
    <n v="78"/>
    <x v="86"/>
  </r>
  <r>
    <x v="77"/>
    <s v="Hincapie"/>
    <s v="Victoria"/>
    <x v="37"/>
    <n v="155250"/>
    <n v="1"/>
    <x v="44"/>
    <n v="1293750"/>
    <x v="3"/>
    <x v="0"/>
    <x v="1"/>
    <d v="1982-04-13T00:00:00"/>
    <x v="86"/>
    <n v="72"/>
    <x v="87"/>
  </r>
  <r>
    <x v="80"/>
    <s v="Rojas "/>
    <s v="Pablo"/>
    <x v="4"/>
    <n v="185250"/>
    <n v="1"/>
    <x v="6"/>
    <n v="1543750"/>
    <x v="3"/>
    <x v="0"/>
    <x v="1"/>
    <d v="1977-09-08T00:00:00"/>
    <x v="87"/>
    <n v="55"/>
    <x v="88"/>
  </r>
  <r>
    <x v="81"/>
    <s v="Serna"/>
    <s v="Pamela"/>
    <x v="6"/>
    <n v="57750"/>
    <n v="3"/>
    <x v="17"/>
    <n v="0"/>
    <x v="3"/>
    <x v="3"/>
    <x v="2"/>
    <d v="1985-06-19T00:00:00"/>
    <x v="88"/>
    <n v="61"/>
    <x v="89"/>
  </r>
  <r>
    <x v="82"/>
    <s v="Zapata"/>
    <s v="Stepania"/>
    <x v="6"/>
    <n v="57750"/>
    <n v="3"/>
    <x v="17"/>
    <n v="0"/>
    <x v="3"/>
    <x v="3"/>
    <x v="1"/>
    <d v="1990-04-16T00:00:00"/>
    <x v="89"/>
    <n v="61"/>
    <x v="90"/>
  </r>
  <r>
    <x v="83"/>
    <s v="Toro"/>
    <s v="Manuel"/>
    <x v="38"/>
    <n v="76650"/>
    <n v="3"/>
    <x v="45"/>
    <n v="0"/>
    <x v="3"/>
    <x v="3"/>
    <x v="1"/>
    <d v="1982-09-18T00:00:00"/>
    <x v="90"/>
    <n v="65"/>
    <x v="91"/>
  </r>
  <r>
    <x v="84"/>
    <s v="Henao"/>
    <s v="Barbara"/>
    <x v="39"/>
    <n v="80250"/>
    <n v="2"/>
    <x v="46"/>
    <n v="0"/>
    <x v="3"/>
    <x v="3"/>
    <x v="1"/>
    <d v="1986-12-05T00:00:00"/>
    <x v="91"/>
    <n v="63"/>
    <x v="92"/>
  </r>
  <r>
    <x v="85"/>
    <s v="Vasquez"/>
    <s v="Leonardo"/>
    <x v="19"/>
    <n v="95250"/>
    <n v="3"/>
    <x v="47"/>
    <n v="0"/>
    <x v="3"/>
    <x v="3"/>
    <x v="1"/>
    <d v="1990-06-18T00:00:00"/>
    <x v="92"/>
    <n v="60"/>
    <x v="93"/>
  </r>
  <r>
    <x v="86"/>
    <s v="Castrillón"/>
    <s v="Juliana"/>
    <x v="40"/>
    <n v="110250"/>
    <n v="3"/>
    <x v="48"/>
    <n v="0"/>
    <x v="3"/>
    <x v="3"/>
    <x v="1"/>
    <d v="1989-05-11T00:00:00"/>
    <x v="93"/>
    <n v="59"/>
    <x v="94"/>
  </r>
  <r>
    <x v="87"/>
    <s v="Lopez"/>
    <s v="Dinara"/>
    <x v="4"/>
    <n v="185250"/>
    <n v="1"/>
    <x v="6"/>
    <n v="1543750"/>
    <x v="3"/>
    <x v="3"/>
    <x v="0"/>
    <d v="1988-03-03T00:00:00"/>
    <x v="94"/>
    <n v="68"/>
    <x v="95"/>
  </r>
  <r>
    <x v="88"/>
    <s v="Mota"/>
    <s v="Elisa"/>
    <x v="17"/>
    <n v="131250"/>
    <n v="0"/>
    <x v="22"/>
    <n v="1093750"/>
    <x v="3"/>
    <x v="3"/>
    <x v="1"/>
    <d v="1984-07-29T00:00:00"/>
    <x v="95"/>
    <n v="68"/>
    <x v="96"/>
  </r>
  <r>
    <x v="89"/>
    <s v="Perez"/>
    <s v="Alicia"/>
    <x v="6"/>
    <n v="57750"/>
    <n v="3"/>
    <x v="17"/>
    <n v="0"/>
    <x v="3"/>
    <x v="3"/>
    <x v="2"/>
    <d v="1990-04-08T00:00:00"/>
    <x v="96"/>
    <n v="58"/>
    <x v="97"/>
  </r>
  <r>
    <x v="90"/>
    <s v="Posada"/>
    <s v="Carlos"/>
    <x v="0"/>
    <n v="113250"/>
    <n v="0"/>
    <x v="0"/>
    <n v="943750"/>
    <x v="4"/>
    <x v="5"/>
    <x v="1"/>
    <d v="1991-05-07T00:00:00"/>
    <x v="97"/>
    <n v="53"/>
    <x v="98"/>
  </r>
  <r>
    <x v="91"/>
    <s v="Arango"/>
    <s v="Mauricio"/>
    <x v="41"/>
    <n v="158250"/>
    <n v="1"/>
    <x v="49"/>
    <n v="1318750"/>
    <x v="4"/>
    <x v="5"/>
    <x v="1"/>
    <d v="1982-03-10T00:00:00"/>
    <x v="98"/>
    <n v="61"/>
    <x v="99"/>
  </r>
  <r>
    <x v="92"/>
    <s v="Hoyos"/>
    <s v="Adriana"/>
    <x v="0"/>
    <n v="113250"/>
    <n v="3"/>
    <x v="1"/>
    <n v="0"/>
    <x v="4"/>
    <x v="5"/>
    <x v="1"/>
    <d v="1991-04-08T00:00:00"/>
    <x v="99"/>
    <n v="56"/>
    <x v="100"/>
  </r>
  <r>
    <x v="93"/>
    <s v="Suarez"/>
    <s v="Miguel"/>
    <x v="9"/>
    <n v="140250"/>
    <n v="1"/>
    <x v="50"/>
    <n v="1168750"/>
    <x v="4"/>
    <x v="5"/>
    <x v="5"/>
    <d v="1991-04-16T00:00:00"/>
    <x v="100"/>
    <n v="56"/>
    <x v="101"/>
  </r>
  <r>
    <x v="94"/>
    <s v="Aristizabal"/>
    <s v="Natalia"/>
    <x v="0"/>
    <n v="113250"/>
    <n v="2"/>
    <x v="1"/>
    <n v="0"/>
    <x v="4"/>
    <x v="5"/>
    <x v="5"/>
    <d v="1992-08-07T00:00:00"/>
    <x v="101"/>
    <n v="54"/>
    <x v="102"/>
  </r>
  <r>
    <x v="95"/>
    <s v="Dominguez "/>
    <s v="Camila"/>
    <x v="42"/>
    <n v="134250"/>
    <n v="1"/>
    <x v="51"/>
    <n v="1118750"/>
    <x v="4"/>
    <x v="5"/>
    <x v="5"/>
    <d v="1991-11-17T00:00:00"/>
    <x v="102"/>
    <n v="54"/>
    <x v="103"/>
  </r>
  <r>
    <x v="96"/>
    <s v="Ruiz"/>
    <s v="Susana"/>
    <x v="0"/>
    <n v="113250"/>
    <n v="3"/>
    <x v="1"/>
    <n v="0"/>
    <x v="4"/>
    <x v="5"/>
    <x v="0"/>
    <d v="1986-05-06T00:00:00"/>
    <x v="103"/>
    <n v="75"/>
    <x v="104"/>
  </r>
  <r>
    <x v="97"/>
    <s v="Higuita"/>
    <s v="Cathy"/>
    <x v="0"/>
    <n v="113250"/>
    <n v="3"/>
    <x v="1"/>
    <n v="0"/>
    <x v="4"/>
    <x v="5"/>
    <x v="1"/>
    <d v="1984-10-12T00:00:00"/>
    <x v="104"/>
    <n v="84"/>
    <x v="105"/>
  </r>
  <r>
    <x v="98"/>
    <s v="Osorio"/>
    <s v="Catalina"/>
    <x v="0"/>
    <n v="113250"/>
    <n v="2"/>
    <x v="1"/>
    <n v="0"/>
    <x v="4"/>
    <x v="5"/>
    <x v="1"/>
    <d v="1989-12-21T00:00:00"/>
    <x v="105"/>
    <n v="58"/>
    <x v="106"/>
  </r>
  <r>
    <x v="99"/>
    <s v="Gomez"/>
    <s v="Mariana"/>
    <x v="0"/>
    <n v="113250"/>
    <n v="1"/>
    <x v="0"/>
    <n v="943750"/>
    <x v="4"/>
    <x v="6"/>
    <x v="1"/>
    <d v="1987-01-28T00:00:00"/>
    <x v="106"/>
    <n v="57"/>
    <x v="107"/>
  </r>
  <r>
    <x v="100"/>
    <s v="Bustos"/>
    <s v="Jacobo"/>
    <x v="43"/>
    <n v="128250"/>
    <n v="1"/>
    <x v="52"/>
    <n v="1068750"/>
    <x v="4"/>
    <x v="6"/>
    <x v="5"/>
    <d v="1988-10-29T00:00:00"/>
    <x v="107"/>
    <n v="71"/>
    <x v="108"/>
  </r>
  <r>
    <x v="101"/>
    <s v="Rodas"/>
    <s v="Gabriel"/>
    <x v="30"/>
    <n v="125250"/>
    <n v="3"/>
    <x v="53"/>
    <n v="0"/>
    <x v="4"/>
    <x v="6"/>
    <x v="5"/>
    <d v="1982-09-10T00:00:00"/>
    <x v="108"/>
    <n v="65"/>
    <x v="109"/>
  </r>
  <r>
    <x v="102"/>
    <s v="Cano"/>
    <s v="Sandra"/>
    <x v="3"/>
    <n v="143250"/>
    <n v="2"/>
    <x v="4"/>
    <n v="0"/>
    <x v="4"/>
    <x v="6"/>
    <x v="0"/>
    <d v="1983-03-03T00:00:00"/>
    <x v="109"/>
    <n v="64"/>
    <x v="110"/>
  </r>
  <r>
    <x v="103"/>
    <s v="Diaz "/>
    <s v="Evelyn"/>
    <x v="30"/>
    <n v="125250"/>
    <n v="1"/>
    <x v="36"/>
    <n v="1043750"/>
    <x v="4"/>
    <x v="6"/>
    <x v="5"/>
    <d v="1987-11-27T00:00:00"/>
    <x v="110"/>
    <n v="64"/>
    <x v="111"/>
  </r>
  <r>
    <x v="104"/>
    <s v="Hernandez "/>
    <s v="Juan"/>
    <x v="43"/>
    <n v="128250"/>
    <n v="2"/>
    <x v="54"/>
    <n v="0"/>
    <x v="4"/>
    <x v="6"/>
    <x v="5"/>
    <d v="1987-11-06T00:00:00"/>
    <x v="111"/>
    <n v="54"/>
    <x v="112"/>
  </r>
  <r>
    <x v="105"/>
    <s v="Jaramillo"/>
    <s v="David"/>
    <x v="44"/>
    <n v="119250"/>
    <n v="2"/>
    <x v="55"/>
    <n v="0"/>
    <x v="4"/>
    <x v="6"/>
    <x v="5"/>
    <d v="1977-08-31T00:00:00"/>
    <x v="112"/>
    <n v="65"/>
    <x v="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1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21:G30" firstHeaderRow="0" firstDataRow="1" firstDataCol="1"/>
  <pivotFields count="16">
    <pivotField showAll="0"/>
    <pivotField showAll="0"/>
    <pivotField showAll="0"/>
    <pivotField dataField="1" numFmtId="165" showAll="0"/>
    <pivotField numFmtId="165" showAll="0"/>
    <pivotField dataField="1" showAll="0"/>
    <pivotField numFmtId="165" showAll="0"/>
    <pivotField numFmtId="165" showAll="0"/>
    <pivotField showAll="0">
      <items count="6">
        <item x="4"/>
        <item h="1" x="3"/>
        <item h="1" x="2"/>
        <item h="1" x="1"/>
        <item h="1" x="0"/>
        <item t="default"/>
      </items>
    </pivotField>
    <pivotField axis="axisRow" showAll="0">
      <items count="8">
        <item h="1" x="0"/>
        <item h="1" x="2"/>
        <item x="5"/>
        <item h="1" x="1"/>
        <item h="1" x="3"/>
        <item h="1" x="4"/>
        <item x="6"/>
        <item t="default"/>
      </items>
    </pivotField>
    <pivotField axis="axisRow" showAll="0">
      <items count="7">
        <item x="0"/>
        <item x="2"/>
        <item x="4"/>
        <item x="1"/>
        <item x="5"/>
        <item x="3"/>
        <item t="default"/>
      </items>
    </pivotField>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2">
    <field x="9"/>
    <field x="10"/>
  </rowFields>
  <rowItems count="9">
    <i>
      <x v="2"/>
    </i>
    <i r="1">
      <x/>
    </i>
    <i r="1">
      <x v="3"/>
    </i>
    <i r="1">
      <x v="4"/>
    </i>
    <i>
      <x v="6"/>
    </i>
    <i r="1">
      <x/>
    </i>
    <i r="1">
      <x v="3"/>
    </i>
    <i r="1">
      <x v="4"/>
    </i>
    <i t="grand">
      <x/>
    </i>
  </rowItems>
  <colFields count="1">
    <field x="-2"/>
  </colFields>
  <colItems count="2">
    <i>
      <x/>
    </i>
    <i i="1">
      <x v="1"/>
    </i>
  </colItems>
  <dataFields count="2">
    <dataField name="Suma de Cupo Crédito 2021-2" fld="3" baseField="9" baseItem="2" numFmtId="42"/>
    <dataField name="Suma de Pagos Atrazados" fld="5" baseField="9" baseItem="2"/>
  </dataFields>
  <formats count="19">
    <format dxfId="429">
      <pivotArea outline="0" collapsedLevelsAreSubtotals="1" fieldPosition="0">
        <references count="1">
          <reference field="4294967294" count="1" selected="0">
            <x v="1"/>
          </reference>
        </references>
      </pivotArea>
    </format>
    <format dxfId="428">
      <pivotArea type="all" dataOnly="0" outline="0" fieldPosition="0"/>
    </format>
    <format dxfId="427">
      <pivotArea outline="0" collapsedLevelsAreSubtotals="1" fieldPosition="0"/>
    </format>
    <format dxfId="426">
      <pivotArea field="9" type="button" dataOnly="0" labelOnly="1" outline="0" axis="axisRow" fieldPosition="0"/>
    </format>
    <format dxfId="425">
      <pivotArea dataOnly="0" labelOnly="1" fieldPosition="0">
        <references count="1">
          <reference field="9" count="0"/>
        </references>
      </pivotArea>
    </format>
    <format dxfId="424">
      <pivotArea dataOnly="0" labelOnly="1" grandRow="1" outline="0" fieldPosition="0"/>
    </format>
    <format dxfId="423">
      <pivotArea dataOnly="0" labelOnly="1" fieldPosition="0">
        <references count="2">
          <reference field="9" count="1" selected="0">
            <x v="2"/>
          </reference>
          <reference field="10" count="3">
            <x v="0"/>
            <x v="3"/>
            <x v="4"/>
          </reference>
        </references>
      </pivotArea>
    </format>
    <format dxfId="422">
      <pivotArea dataOnly="0" labelOnly="1" fieldPosition="0">
        <references count="2">
          <reference field="9" count="1" selected="0">
            <x v="6"/>
          </reference>
          <reference field="10" count="3">
            <x v="0"/>
            <x v="3"/>
            <x v="4"/>
          </reference>
        </references>
      </pivotArea>
    </format>
    <format dxfId="421">
      <pivotArea dataOnly="0" labelOnly="1" outline="0" fieldPosition="0">
        <references count="1">
          <reference field="4294967294" count="2">
            <x v="0"/>
            <x v="1"/>
          </reference>
        </references>
      </pivotArea>
    </format>
    <format dxfId="420">
      <pivotArea collapsedLevelsAreSubtotals="1" fieldPosition="0">
        <references count="1">
          <reference field="9" count="1">
            <x v="2"/>
          </reference>
        </references>
      </pivotArea>
    </format>
    <format dxfId="419">
      <pivotArea dataOnly="0" labelOnly="1" fieldPosition="0">
        <references count="1">
          <reference field="9" count="1">
            <x v="2"/>
          </reference>
        </references>
      </pivotArea>
    </format>
    <format dxfId="418">
      <pivotArea grandRow="1" outline="0" collapsedLevelsAreSubtotals="1" fieldPosition="0"/>
    </format>
    <format dxfId="417">
      <pivotArea dataOnly="0" labelOnly="1" grandRow="1" outline="0" fieldPosition="0"/>
    </format>
    <format dxfId="416">
      <pivotArea collapsedLevelsAreSubtotals="1" fieldPosition="0">
        <references count="1">
          <reference field="9" count="1">
            <x v="2"/>
          </reference>
        </references>
      </pivotArea>
    </format>
    <format dxfId="415">
      <pivotArea dataOnly="0" labelOnly="1" fieldPosition="0">
        <references count="1">
          <reference field="9" count="1">
            <x v="2"/>
          </reference>
        </references>
      </pivotArea>
    </format>
    <format dxfId="414">
      <pivotArea collapsedLevelsAreSubtotals="1" fieldPosition="0">
        <references count="1">
          <reference field="9" count="1">
            <x v="6"/>
          </reference>
        </references>
      </pivotArea>
    </format>
    <format dxfId="413">
      <pivotArea dataOnly="0" labelOnly="1" fieldPosition="0">
        <references count="1">
          <reference field="9" count="1">
            <x v="6"/>
          </reference>
        </references>
      </pivotArea>
    </format>
    <format dxfId="412">
      <pivotArea field="9" type="button" dataOnly="0" labelOnly="1" outline="0" axis="axisRow" fieldPosition="0"/>
    </format>
    <format dxfId="411">
      <pivotArea dataOnly="0" labelOnly="1" outline="0" fieldPosition="0">
        <references count="1">
          <reference field="4294967294" count="2">
            <x v="0"/>
            <x v="1"/>
          </reference>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1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1:C26" firstHeaderRow="0" firstDataRow="1" firstDataCol="1" rowPageCount="1" colPageCount="1"/>
  <pivotFields count="16">
    <pivotField showAll="0"/>
    <pivotField showAll="0"/>
    <pivotField showAll="0"/>
    <pivotField dataField="1" numFmtId="165" outline="0" showAll="0">
      <items count="46">
        <item x="35"/>
        <item x="25"/>
        <item x="7"/>
        <item x="14"/>
        <item x="24"/>
        <item x="6"/>
        <item x="31"/>
        <item x="13"/>
        <item x="2"/>
        <item x="8"/>
        <item x="28"/>
        <item x="33"/>
        <item x="38"/>
        <item x="23"/>
        <item x="39"/>
        <item x="16"/>
        <item x="12"/>
        <item x="18"/>
        <item x="11"/>
        <item x="19"/>
        <item x="15"/>
        <item x="10"/>
        <item x="36"/>
        <item x="34"/>
        <item x="20"/>
        <item x="40"/>
        <item x="0"/>
        <item x="44"/>
        <item x="29"/>
        <item x="30"/>
        <item x="43"/>
        <item x="17"/>
        <item x="42"/>
        <item x="27"/>
        <item x="9"/>
        <item x="3"/>
        <item x="21"/>
        <item x="1"/>
        <item x="37"/>
        <item x="41"/>
        <item x="26"/>
        <item x="22"/>
        <item x="4"/>
        <item x="32"/>
        <item x="5"/>
        <item t="default"/>
      </items>
    </pivotField>
    <pivotField numFmtId="165" showAll="0"/>
    <pivotField showAll="0"/>
    <pivotField dataField="1" numFmtId="165" showAll="0">
      <items count="57">
        <item x="42"/>
        <item x="30"/>
        <item x="18"/>
        <item x="29"/>
        <item x="17"/>
        <item x="16"/>
        <item x="9"/>
        <item x="34"/>
        <item x="8"/>
        <item x="37"/>
        <item x="15"/>
        <item x="45"/>
        <item x="28"/>
        <item x="3"/>
        <item x="46"/>
        <item x="10"/>
        <item x="20"/>
        <item x="14"/>
        <item x="23"/>
        <item x="39"/>
        <item x="13"/>
        <item x="47"/>
        <item x="12"/>
        <item x="43"/>
        <item x="25"/>
        <item x="21"/>
        <item x="48"/>
        <item x="31"/>
        <item x="1"/>
        <item x="24"/>
        <item x="55"/>
        <item x="19"/>
        <item x="53"/>
        <item x="54"/>
        <item x="41"/>
        <item x="33"/>
        <item x="11"/>
        <item x="0"/>
        <item x="4"/>
        <item x="26"/>
        <item x="2"/>
        <item x="35"/>
        <item x="36"/>
        <item x="52"/>
        <item x="22"/>
        <item x="40"/>
        <item x="51"/>
        <item x="50"/>
        <item x="5"/>
        <item x="44"/>
        <item x="49"/>
        <item x="32"/>
        <item x="27"/>
        <item x="6"/>
        <item x="38"/>
        <item x="7"/>
        <item t="default"/>
      </items>
    </pivotField>
    <pivotField numFmtId="165" showAll="0"/>
    <pivotField axis="axisPage" showAll="0">
      <items count="6">
        <item x="4"/>
        <item x="3"/>
        <item x="2"/>
        <item x="1"/>
        <item x="0"/>
        <item t="default"/>
      </items>
    </pivotField>
    <pivotField axis="axisRow" outline="0" showAll="0">
      <items count="8">
        <item x="0"/>
        <item x="2"/>
        <item x="5"/>
        <item x="1"/>
        <item x="3"/>
        <item x="4"/>
        <item x="6"/>
        <item t="default"/>
      </items>
    </pivotField>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9"/>
  </rowFields>
  <rowItems count="5">
    <i>
      <x/>
    </i>
    <i>
      <x v="3"/>
    </i>
    <i>
      <x v="4"/>
    </i>
    <i>
      <x v="5"/>
    </i>
    <i t="grand">
      <x/>
    </i>
  </rowItems>
  <colFields count="1">
    <field x="-2"/>
  </colFields>
  <colItems count="2">
    <i>
      <x/>
    </i>
    <i i="1">
      <x v="1"/>
    </i>
  </colItems>
  <pageFields count="1">
    <pageField fld="8" item="2" hier="-1"/>
  </pageFields>
  <dataFields count="2">
    <dataField name="Suma de Cupo Crédito 2021-2" fld="3" baseField="9" baseItem="0" numFmtId="42"/>
    <dataField name="Suma de Nuevo Cupo 2022-1" fld="6" baseField="9" baseItem="0" numFmtId="42"/>
  </dataFields>
  <formats count="12">
    <format dxfId="440">
      <pivotArea field="9" type="button" dataOnly="0" labelOnly="1" outline="0" axis="axisRow" fieldPosition="0"/>
    </format>
    <format dxfId="439">
      <pivotArea dataOnly="0" labelOnly="1" outline="0" fieldPosition="0">
        <references count="1">
          <reference field="4294967294" count="2">
            <x v="0"/>
            <x v="1"/>
          </reference>
        </references>
      </pivotArea>
    </format>
    <format dxfId="438">
      <pivotArea dataOnly="0" labelOnly="1" outline="0" fieldPosition="0">
        <references count="1">
          <reference field="8" count="1">
            <x v="2"/>
          </reference>
        </references>
      </pivotArea>
    </format>
    <format dxfId="437">
      <pivotArea grandRow="1" outline="0" collapsedLevelsAreSubtotals="1" fieldPosition="0"/>
    </format>
    <format dxfId="436">
      <pivotArea dataOnly="0" labelOnly="1" grandRow="1" outline="0" fieldPosition="0"/>
    </format>
    <format dxfId="435">
      <pivotArea type="all" dataOnly="0" outline="0" fieldPosition="0"/>
    </format>
    <format dxfId="434">
      <pivotArea outline="0" collapsedLevelsAreSubtotals="1" fieldPosition="0"/>
    </format>
    <format dxfId="433">
      <pivotArea field="9" type="button" dataOnly="0" labelOnly="1" outline="0" axis="axisRow" fieldPosition="0"/>
    </format>
    <format dxfId="432">
      <pivotArea dataOnly="0" labelOnly="1" fieldPosition="0">
        <references count="1">
          <reference field="9" count="4">
            <x v="0"/>
            <x v="3"/>
            <x v="4"/>
            <x v="5"/>
          </reference>
        </references>
      </pivotArea>
    </format>
    <format dxfId="431">
      <pivotArea dataOnly="0" labelOnly="1" grandRow="1" outline="0" fieldPosition="0"/>
    </format>
    <format dxfId="430">
      <pivotArea dataOnly="0" labelOnly="1" outline="0" fieldPosition="0">
        <references count="1">
          <reference field="4294967294" count="2">
            <x v="0"/>
            <x v="1"/>
          </reference>
        </references>
      </pivotArea>
    </format>
    <format dxfId="0">
      <pivotArea field="8"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Dinámica5" cacheId="14"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rowHeaderCaption="Cumpleaños">
  <location ref="H22:K33" firstHeaderRow="1" firstDataRow="1" firstDataCol="4" rowPageCount="1" colPageCount="1"/>
  <pivotFields count="16">
    <pivotField showAll="0" defaultSubtotal="0"/>
    <pivotField showAll="0" defaultSubtotal="0"/>
    <pivotField showAll="0" defaultSubtotal="0"/>
    <pivotField numFmtId="165" showAll="0" defaultSubtotal="0"/>
    <pivotField numFmtId="165" showAll="0" defaultSubtotal="0"/>
    <pivotField showAll="0" defaultSubtotal="0"/>
    <pivotField numFmtId="165" showAll="0" defaultSubtotal="0"/>
    <pivotField numFmtId="165" showAll="0" defaultSubtotal="0"/>
    <pivotField axis="axisPage" showAll="0" defaultSubtotal="0">
      <items count="5">
        <item x="4"/>
        <item x="3"/>
        <item x="2"/>
        <item x="1"/>
        <item x="0"/>
      </items>
    </pivotField>
    <pivotField axis="axisRow" showAll="0" defaultSubtotal="0">
      <items count="7">
        <item x="0"/>
        <item x="2"/>
        <item x="5"/>
        <item x="1"/>
        <item x="3"/>
        <item x="4"/>
        <item x="6"/>
      </items>
    </pivotField>
    <pivotField axis="axisRow" outline="0" showAll="0" defaultSubtotal="0">
      <items count="6">
        <item x="0"/>
        <item x="2"/>
        <item x="4"/>
        <item x="1"/>
        <item x="5"/>
        <item x="3"/>
      </items>
    </pivotField>
    <pivotField numFmtId="14" showAll="0" defaultSubtotal="0"/>
    <pivotField axis="axisRow" numFmtId="14"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axis="axisRow" outline="0" showAll="0" defaultSubtotal="0">
      <items count="114">
        <item x="100"/>
        <item x="31"/>
        <item x="79"/>
        <item x="20"/>
        <item x="43"/>
        <item x="97"/>
        <item x="80"/>
        <item x="63"/>
        <item x="60"/>
        <item x="45"/>
        <item x="24"/>
        <item x="66"/>
        <item x="26"/>
        <item x="21"/>
        <item x="10"/>
        <item x="92"/>
        <item x="22"/>
        <item x="103"/>
        <item x="8"/>
        <item x="75"/>
        <item x="98"/>
        <item x="29"/>
        <item x="68"/>
        <item x="106"/>
        <item x="105"/>
        <item x="52"/>
        <item x="59"/>
        <item x="30"/>
        <item x="6"/>
        <item x="113"/>
        <item x="12"/>
        <item x="62"/>
        <item x="95"/>
        <item x="28"/>
        <item x="32"/>
        <item x="3"/>
        <item x="96"/>
        <item x="18"/>
        <item x="1"/>
        <item x="111"/>
        <item x="58"/>
        <item x="27"/>
        <item x="39"/>
        <item x="9"/>
        <item x="109"/>
        <item x="23"/>
        <item x="82"/>
        <item x="2"/>
        <item x="71"/>
        <item x="86"/>
        <item x="54"/>
        <item x="84"/>
        <item x="108"/>
        <item x="13"/>
        <item x="0"/>
        <item x="69"/>
        <item x="48"/>
        <item x="19"/>
        <item x="16"/>
        <item x="4"/>
        <item x="55"/>
        <item x="112"/>
        <item x="64"/>
        <item x="94"/>
        <item x="73"/>
        <item x="11"/>
        <item x="72"/>
        <item x="85"/>
        <item x="93"/>
        <item x="74"/>
        <item x="44"/>
        <item x="25"/>
        <item x="36"/>
        <item x="56"/>
        <item x="41"/>
        <item x="91"/>
        <item x="53"/>
        <item x="5"/>
        <item x="61"/>
        <item x="17"/>
        <item x="107"/>
        <item x="65"/>
        <item x="99"/>
        <item x="51"/>
        <item x="78"/>
        <item x="67"/>
        <item x="101"/>
        <item x="57"/>
        <item x="77"/>
        <item x="102"/>
        <item x="34"/>
        <item x="88"/>
        <item x="89"/>
        <item x="40"/>
        <item x="47"/>
        <item x="7"/>
        <item x="81"/>
        <item x="49"/>
        <item x="70"/>
        <item x="110"/>
        <item x="83"/>
        <item x="35"/>
        <item x="42"/>
        <item x="33"/>
        <item x="15"/>
        <item x="76"/>
        <item x="46"/>
        <item x="90"/>
        <item x="104"/>
        <item x="37"/>
        <item x="50"/>
        <item x="38"/>
        <item x="87"/>
        <item x="14"/>
      </items>
    </pivotField>
    <pivotField showAll="0" defaultSubtotal="0">
      <items count="14">
        <item h="1" x="0"/>
        <item x="1"/>
        <item h="1" x="2"/>
        <item h="1" x="3"/>
        <item h="1" x="4"/>
        <item h="1" x="5"/>
        <item x="6"/>
        <item h="1" x="7"/>
        <item h="1" x="8"/>
        <item h="1" x="9"/>
        <item h="1" x="10"/>
        <item h="1" x="11"/>
        <item h="1" x="12"/>
        <item h="1" x="13"/>
      </items>
    </pivotField>
  </pivotFields>
  <rowFields count="4">
    <field x="12"/>
    <field x="14"/>
    <field x="10"/>
    <field x="9"/>
  </rowFields>
  <rowItems count="11">
    <i>
      <x v="15"/>
      <x v="27"/>
      <x v="3"/>
      <x/>
    </i>
    <i>
      <x v="25"/>
      <x v="6"/>
      <x v="3"/>
      <x v="5"/>
    </i>
    <i>
      <x v="28"/>
      <x v="72"/>
      <x v="3"/>
      <x/>
    </i>
    <i>
      <x v="156"/>
      <x v="98"/>
      <x v="3"/>
      <x v="4"/>
    </i>
    <i>
      <x v="159"/>
      <x v="102"/>
      <x v="3"/>
      <x v="3"/>
    </i>
    <i>
      <x v="160"/>
      <x v="33"/>
      <x/>
      <x/>
    </i>
    <i>
      <x v="164"/>
      <x v="85"/>
      <x v="3"/>
      <x v="4"/>
    </i>
    <i>
      <x v="170"/>
      <x v="48"/>
      <x v="3"/>
      <x v="4"/>
    </i>
    <i>
      <x v="174"/>
      <x v="96"/>
      <x v="3"/>
      <x v="5"/>
    </i>
    <i>
      <x v="177"/>
      <x v="76"/>
      <x v="1"/>
      <x v="3"/>
    </i>
    <i>
      <x v="179"/>
      <x v="60"/>
      <x/>
      <x v="3"/>
    </i>
  </rowItems>
  <colItems count="1">
    <i/>
  </colItems>
  <pageFields count="1">
    <pageField fld="8" item="2" hier="-1"/>
  </pageFields>
  <formats count="44">
    <format dxfId="46">
      <pivotArea type="all" dataOnly="0" outline="0" fieldPosition="0"/>
    </format>
    <format dxfId="45">
      <pivotArea field="12" type="button" dataOnly="0" labelOnly="1" outline="0" axis="axisRow" fieldPosition="0"/>
    </format>
    <format dxfId="44">
      <pivotArea field="14" type="button" dataOnly="0" labelOnly="1" outline="0" axis="axisRow" fieldPosition="1"/>
    </format>
    <format dxfId="43">
      <pivotArea field="10" type="button" dataOnly="0" labelOnly="1" outline="0" axis="axisRow" fieldPosition="2"/>
    </format>
    <format dxfId="42">
      <pivotArea field="9" type="button" dataOnly="0" labelOnly="1" outline="0" axis="axisRow" fieldPosition="3"/>
    </format>
    <format dxfId="41">
      <pivotArea dataOnly="0" labelOnly="1" fieldPosition="0">
        <references count="1">
          <reference field="12" count="11">
            <x v="15"/>
            <x v="25"/>
            <x v="28"/>
            <x v="156"/>
            <x v="159"/>
            <x v="160"/>
            <x v="164"/>
            <x v="170"/>
            <x v="174"/>
            <x v="177"/>
            <x v="179"/>
          </reference>
        </references>
      </pivotArea>
    </format>
    <format dxfId="40">
      <pivotArea dataOnly="0" labelOnly="1" fieldPosition="0">
        <references count="2">
          <reference field="12" count="1" selected="0">
            <x v="15"/>
          </reference>
          <reference field="14" count="1">
            <x v="27"/>
          </reference>
        </references>
      </pivotArea>
    </format>
    <format dxfId="39">
      <pivotArea dataOnly="0" labelOnly="1" fieldPosition="0">
        <references count="2">
          <reference field="12" count="1" selected="0">
            <x v="25"/>
          </reference>
          <reference field="14" count="1">
            <x v="6"/>
          </reference>
        </references>
      </pivotArea>
    </format>
    <format dxfId="38">
      <pivotArea dataOnly="0" labelOnly="1" fieldPosition="0">
        <references count="2">
          <reference field="12" count="1" selected="0">
            <x v="28"/>
          </reference>
          <reference field="14" count="1">
            <x v="72"/>
          </reference>
        </references>
      </pivotArea>
    </format>
    <format dxfId="37">
      <pivotArea dataOnly="0" labelOnly="1" fieldPosition="0">
        <references count="2">
          <reference field="12" count="1" selected="0">
            <x v="156"/>
          </reference>
          <reference field="14" count="1">
            <x v="98"/>
          </reference>
        </references>
      </pivotArea>
    </format>
    <format dxfId="36">
      <pivotArea dataOnly="0" labelOnly="1" fieldPosition="0">
        <references count="2">
          <reference field="12" count="1" selected="0">
            <x v="159"/>
          </reference>
          <reference field="14" count="1">
            <x v="102"/>
          </reference>
        </references>
      </pivotArea>
    </format>
    <format dxfId="35">
      <pivotArea dataOnly="0" labelOnly="1" fieldPosition="0">
        <references count="2">
          <reference field="12" count="1" selected="0">
            <x v="160"/>
          </reference>
          <reference field="14" count="1">
            <x v="33"/>
          </reference>
        </references>
      </pivotArea>
    </format>
    <format dxfId="34">
      <pivotArea dataOnly="0" labelOnly="1" fieldPosition="0">
        <references count="2">
          <reference field="12" count="1" selected="0">
            <x v="164"/>
          </reference>
          <reference field="14" count="1">
            <x v="85"/>
          </reference>
        </references>
      </pivotArea>
    </format>
    <format dxfId="33">
      <pivotArea dataOnly="0" labelOnly="1" fieldPosition="0">
        <references count="2">
          <reference field="12" count="1" selected="0">
            <x v="170"/>
          </reference>
          <reference field="14" count="1">
            <x v="48"/>
          </reference>
        </references>
      </pivotArea>
    </format>
    <format dxfId="32">
      <pivotArea dataOnly="0" labelOnly="1" fieldPosition="0">
        <references count="2">
          <reference field="12" count="1" selected="0">
            <x v="174"/>
          </reference>
          <reference field="14" count="1">
            <x v="96"/>
          </reference>
        </references>
      </pivotArea>
    </format>
    <format dxfId="31">
      <pivotArea dataOnly="0" labelOnly="1" fieldPosition="0">
        <references count="2">
          <reference field="12" count="1" selected="0">
            <x v="177"/>
          </reference>
          <reference field="14" count="1">
            <x v="76"/>
          </reference>
        </references>
      </pivotArea>
    </format>
    <format dxfId="30">
      <pivotArea dataOnly="0" labelOnly="1" fieldPosition="0">
        <references count="2">
          <reference field="12" count="1" selected="0">
            <x v="179"/>
          </reference>
          <reference field="14" count="1">
            <x v="60"/>
          </reference>
        </references>
      </pivotArea>
    </format>
    <format dxfId="29">
      <pivotArea dataOnly="0" labelOnly="1" fieldPosition="0">
        <references count="3">
          <reference field="10" count="1">
            <x v="3"/>
          </reference>
          <reference field="12" count="1" selected="0">
            <x v="15"/>
          </reference>
          <reference field="14" count="1" selected="0">
            <x v="27"/>
          </reference>
        </references>
      </pivotArea>
    </format>
    <format dxfId="28">
      <pivotArea dataOnly="0" labelOnly="1" fieldPosition="0">
        <references count="3">
          <reference field="10" count="1">
            <x v="0"/>
          </reference>
          <reference field="12" count="1" selected="0">
            <x v="160"/>
          </reference>
          <reference field="14" count="1" selected="0">
            <x v="33"/>
          </reference>
        </references>
      </pivotArea>
    </format>
    <format dxfId="27">
      <pivotArea dataOnly="0" labelOnly="1" fieldPosition="0">
        <references count="3">
          <reference field="10" count="1">
            <x v="3"/>
          </reference>
          <reference field="12" count="1" selected="0">
            <x v="164"/>
          </reference>
          <reference field="14" count="1" selected="0">
            <x v="85"/>
          </reference>
        </references>
      </pivotArea>
    </format>
    <format dxfId="26">
      <pivotArea dataOnly="0" labelOnly="1" fieldPosition="0">
        <references count="3">
          <reference field="10" count="1">
            <x v="1"/>
          </reference>
          <reference field="12" count="1" selected="0">
            <x v="177"/>
          </reference>
          <reference field="14" count="1" selected="0">
            <x v="76"/>
          </reference>
        </references>
      </pivotArea>
    </format>
    <format dxfId="25">
      <pivotArea dataOnly="0" labelOnly="1" fieldPosition="0">
        <references count="3">
          <reference field="10" count="1">
            <x v="0"/>
          </reference>
          <reference field="12" count="1" selected="0">
            <x v="179"/>
          </reference>
          <reference field="14" count="1" selected="0">
            <x v="60"/>
          </reference>
        </references>
      </pivotArea>
    </format>
    <format dxfId="24">
      <pivotArea dataOnly="0" labelOnly="1" fieldPosition="0">
        <references count="4">
          <reference field="9" count="1">
            <x v="0"/>
          </reference>
          <reference field="10" count="1" selected="0">
            <x v="3"/>
          </reference>
          <reference field="12" count="1" selected="0">
            <x v="15"/>
          </reference>
          <reference field="14" count="1" selected="0">
            <x v="27"/>
          </reference>
        </references>
      </pivotArea>
    </format>
    <format dxfId="23">
      <pivotArea dataOnly="0" labelOnly="1" fieldPosition="0">
        <references count="4">
          <reference field="9" count="1">
            <x v="5"/>
          </reference>
          <reference field="10" count="1" selected="0">
            <x v="3"/>
          </reference>
          <reference field="12" count="1" selected="0">
            <x v="25"/>
          </reference>
          <reference field="14" count="1" selected="0">
            <x v="6"/>
          </reference>
        </references>
      </pivotArea>
    </format>
    <format dxfId="22">
      <pivotArea dataOnly="0" labelOnly="1" fieldPosition="0">
        <references count="4">
          <reference field="9" count="1">
            <x v="0"/>
          </reference>
          <reference field="10" count="1" selected="0">
            <x v="3"/>
          </reference>
          <reference field="12" count="1" selected="0">
            <x v="28"/>
          </reference>
          <reference field="14" count="1" selected="0">
            <x v="72"/>
          </reference>
        </references>
      </pivotArea>
    </format>
    <format dxfId="21">
      <pivotArea dataOnly="0" labelOnly="1" fieldPosition="0">
        <references count="4">
          <reference field="9" count="1">
            <x v="4"/>
          </reference>
          <reference field="10" count="1" selected="0">
            <x v="3"/>
          </reference>
          <reference field="12" count="1" selected="0">
            <x v="156"/>
          </reference>
          <reference field="14" count="1" selected="0">
            <x v="98"/>
          </reference>
        </references>
      </pivotArea>
    </format>
    <format dxfId="20">
      <pivotArea dataOnly="0" labelOnly="1" fieldPosition="0">
        <references count="4">
          <reference field="9" count="1">
            <x v="3"/>
          </reference>
          <reference field="10" count="1" selected="0">
            <x v="3"/>
          </reference>
          <reference field="12" count="1" selected="0">
            <x v="159"/>
          </reference>
          <reference field="14" count="1" selected="0">
            <x v="102"/>
          </reference>
        </references>
      </pivotArea>
    </format>
    <format dxfId="19">
      <pivotArea dataOnly="0" labelOnly="1" fieldPosition="0">
        <references count="4">
          <reference field="9" count="1">
            <x v="0"/>
          </reference>
          <reference field="10" count="1" selected="0">
            <x v="0"/>
          </reference>
          <reference field="12" count="1" selected="0">
            <x v="160"/>
          </reference>
          <reference field="14" count="1" selected="0">
            <x v="33"/>
          </reference>
        </references>
      </pivotArea>
    </format>
    <format dxfId="18">
      <pivotArea dataOnly="0" labelOnly="1" fieldPosition="0">
        <references count="4">
          <reference field="9" count="1">
            <x v="4"/>
          </reference>
          <reference field="10" count="1" selected="0">
            <x v="3"/>
          </reference>
          <reference field="12" count="1" selected="0">
            <x v="164"/>
          </reference>
          <reference field="14" count="1" selected="0">
            <x v="85"/>
          </reference>
        </references>
      </pivotArea>
    </format>
    <format dxfId="17">
      <pivotArea dataOnly="0" labelOnly="1" fieldPosition="0">
        <references count="4">
          <reference field="9" count="1">
            <x v="4"/>
          </reference>
          <reference field="10" count="1" selected="0">
            <x v="3"/>
          </reference>
          <reference field="12" count="1" selected="0">
            <x v="170"/>
          </reference>
          <reference field="14" count="1" selected="0">
            <x v="48"/>
          </reference>
        </references>
      </pivotArea>
    </format>
    <format dxfId="16">
      <pivotArea dataOnly="0" labelOnly="1" fieldPosition="0">
        <references count="4">
          <reference field="9" count="1">
            <x v="5"/>
          </reference>
          <reference field="10" count="1" selected="0">
            <x v="3"/>
          </reference>
          <reference field="12" count="1" selected="0">
            <x v="174"/>
          </reference>
          <reference field="14" count="1" selected="0">
            <x v="96"/>
          </reference>
        </references>
      </pivotArea>
    </format>
    <format dxfId="15">
      <pivotArea dataOnly="0" labelOnly="1" fieldPosition="0">
        <references count="4">
          <reference field="9" count="1">
            <x v="3"/>
          </reference>
          <reference field="10" count="1" selected="0">
            <x v="1"/>
          </reference>
          <reference field="12" count="1" selected="0">
            <x v="177"/>
          </reference>
          <reference field="14" count="1" selected="0">
            <x v="76"/>
          </reference>
        </references>
      </pivotArea>
    </format>
    <format dxfId="14">
      <pivotArea dataOnly="0" labelOnly="1" fieldPosition="0">
        <references count="4">
          <reference field="9" count="1">
            <x v="3"/>
          </reference>
          <reference field="10" count="1" selected="0">
            <x v="0"/>
          </reference>
          <reference field="12" count="1" selected="0">
            <x v="179"/>
          </reference>
          <reference field="14" count="1" selected="0">
            <x v="60"/>
          </reference>
        </references>
      </pivotArea>
    </format>
    <format dxfId="13">
      <pivotArea dataOnly="0" outline="0" fieldPosition="0">
        <references count="1">
          <reference field="8" count="1">
            <x v="2"/>
          </reference>
        </references>
      </pivotArea>
    </format>
    <format dxfId="12">
      <pivotArea field="8" type="button" dataOnly="0" labelOnly="1" outline="0" axis="axisPage" fieldPosition="0"/>
    </format>
    <format dxfId="11">
      <pivotArea field="12" type="button" dataOnly="0" labelOnly="1" outline="0" axis="axisRow" fieldPosition="0"/>
    </format>
    <format dxfId="10">
      <pivotArea field="14" type="button" dataOnly="0" labelOnly="1" outline="0" axis="axisRow" fieldPosition="1"/>
    </format>
    <format dxfId="9">
      <pivotArea field="10" type="button" dataOnly="0" labelOnly="1" outline="0" axis="axisRow" fieldPosition="2"/>
    </format>
    <format dxfId="8">
      <pivotArea field="9" type="button" dataOnly="0" labelOnly="1" outline="0" axis="axisRow" fieldPosition="3"/>
    </format>
    <format dxfId="7">
      <pivotArea field="12" type="button" dataOnly="0" labelOnly="1" outline="0" axis="axisRow" fieldPosition="0"/>
    </format>
    <format dxfId="6">
      <pivotArea field="14" type="button" dataOnly="0" labelOnly="1" outline="0" axis="axisRow" fieldPosition="1"/>
    </format>
    <format dxfId="5">
      <pivotArea field="10" type="button" dataOnly="0" labelOnly="1" outline="0" axis="axisRow" fieldPosition="2"/>
    </format>
    <format dxfId="4">
      <pivotArea field="9" type="button" dataOnly="0" labelOnly="1" outline="0" axis="axisRow" fieldPosition="3"/>
    </format>
    <format dxfId="3">
      <pivotArea field="8"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Dinámica4" cacheId="14"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location ref="A27:D40" firstHeaderRow="1" firstDataRow="1" firstDataCol="4" rowPageCount="1" colPageCount="1"/>
  <pivotFields count="16">
    <pivotField axis="axisRow" outline="0" showAll="0" defaultSubtotal="0">
      <items count="106">
        <item x="38"/>
        <item x="59"/>
        <item x="74"/>
        <item x="93"/>
        <item x="92"/>
        <item x="12"/>
        <item x="54"/>
        <item x="58"/>
        <item x="94"/>
        <item x="17"/>
        <item x="7"/>
        <item x="30"/>
        <item x="100"/>
        <item x="29"/>
        <item x="35"/>
        <item x="19"/>
        <item x="51"/>
        <item x="56"/>
        <item x="71"/>
        <item x="10"/>
        <item x="9"/>
        <item x="32"/>
        <item x="27"/>
        <item x="50"/>
        <item x="66"/>
        <item x="20"/>
        <item x="98"/>
        <item x="69"/>
        <item x="49"/>
        <item x="88"/>
        <item x="87"/>
        <item x="73"/>
        <item x="45"/>
        <item x="67"/>
        <item x="3"/>
        <item x="86"/>
        <item x="62"/>
        <item x="89"/>
        <item x="83"/>
        <item x="101"/>
        <item x="96"/>
        <item x="39"/>
        <item x="65"/>
        <item x="75"/>
        <item x="34"/>
        <item x="102"/>
        <item x="103"/>
        <item x="80"/>
        <item x="105"/>
        <item x="21"/>
        <item x="81"/>
        <item x="63"/>
        <item x="2"/>
        <item x="11"/>
        <item x="85"/>
        <item x="99"/>
        <item x="28"/>
        <item x="24"/>
        <item x="60"/>
        <item x="70"/>
        <item x="43"/>
        <item x="68"/>
        <item x="5"/>
        <item x="64"/>
        <item x="47"/>
        <item x="4"/>
        <item x="6"/>
        <item x="82"/>
        <item x="1"/>
        <item x="15"/>
        <item x="31"/>
        <item x="104"/>
        <item x="8"/>
        <item x="97"/>
        <item x="16"/>
        <item x="40"/>
        <item x="14"/>
        <item x="72"/>
        <item x="91"/>
        <item x="53"/>
        <item x="76"/>
        <item x="42"/>
        <item x="22"/>
        <item x="57"/>
        <item x="18"/>
        <item x="46"/>
        <item x="48"/>
        <item x="37"/>
        <item x="84"/>
        <item x="41"/>
        <item x="25"/>
        <item x="26"/>
        <item x="61"/>
        <item x="44"/>
        <item x="52"/>
        <item x="36"/>
        <item x="33"/>
        <item x="79"/>
        <item x="95"/>
        <item x="77"/>
        <item x="0"/>
        <item x="78"/>
        <item x="90"/>
        <item x="55"/>
        <item x="13"/>
        <item x="23"/>
      </items>
    </pivotField>
    <pivotField showAll="0"/>
    <pivotField showAll="0"/>
    <pivotField axis="axisRow" numFmtId="165" outline="0" showAll="0" defaultSubtotal="0">
      <items count="45">
        <item x="35"/>
        <item x="25"/>
        <item x="7"/>
        <item x="14"/>
        <item x="24"/>
        <item x="6"/>
        <item x="31"/>
        <item x="13"/>
        <item x="2"/>
        <item x="8"/>
        <item x="28"/>
        <item x="33"/>
        <item x="38"/>
        <item x="23"/>
        <item x="39"/>
        <item x="16"/>
        <item x="12"/>
        <item x="18"/>
        <item x="11"/>
        <item x="19"/>
        <item x="15"/>
        <item x="10"/>
        <item x="36"/>
        <item x="34"/>
        <item x="20"/>
        <item x="40"/>
        <item x="0"/>
        <item x="44"/>
        <item x="29"/>
        <item x="30"/>
        <item x="43"/>
        <item x="17"/>
        <item x="42"/>
        <item x="27"/>
        <item x="9"/>
        <item x="3"/>
        <item x="21"/>
        <item x="1"/>
        <item x="37"/>
        <item x="41"/>
        <item x="26"/>
        <item x="22"/>
        <item x="4"/>
        <item x="32"/>
        <item x="5"/>
      </items>
    </pivotField>
    <pivotField numFmtId="165" showAll="0"/>
    <pivotField showAll="0"/>
    <pivotField axis="axisRow" numFmtId="165" showAll="0" defaultSubtotal="0">
      <items count="56">
        <item x="42"/>
        <item x="30"/>
        <item x="18"/>
        <item x="29"/>
        <item x="17"/>
        <item x="16"/>
        <item x="9"/>
        <item x="34"/>
        <item x="8"/>
        <item x="37"/>
        <item x="15"/>
        <item x="45"/>
        <item x="28"/>
        <item x="3"/>
        <item x="46"/>
        <item x="10"/>
        <item x="20"/>
        <item x="14"/>
        <item x="23"/>
        <item x="39"/>
        <item x="13"/>
        <item x="47"/>
        <item x="12"/>
        <item x="43"/>
        <item x="25"/>
        <item x="21"/>
        <item x="48"/>
        <item x="31"/>
        <item x="1"/>
        <item x="24"/>
        <item x="55"/>
        <item x="19"/>
        <item x="53"/>
        <item x="54"/>
        <item x="41"/>
        <item x="33"/>
        <item x="11"/>
        <item x="0"/>
        <item x="4"/>
        <item x="26"/>
        <item x="2"/>
        <item x="35"/>
        <item x="36"/>
        <item x="52"/>
        <item x="22"/>
        <item x="40"/>
        <item x="51"/>
        <item x="50"/>
        <item x="5"/>
        <item x="44"/>
        <item x="49"/>
        <item x="32"/>
        <item x="27"/>
        <item x="6"/>
        <item x="38"/>
        <item x="7"/>
      </items>
    </pivotField>
    <pivotField numFmtId="165" showAll="0"/>
    <pivotField axis="axisPage" showAll="0">
      <items count="6">
        <item x="4"/>
        <item x="3"/>
        <item x="2"/>
        <item x="1"/>
        <item x="0"/>
        <item t="default"/>
      </items>
    </pivotField>
    <pivotField showAll="0">
      <items count="8">
        <item h="1" x="0"/>
        <item h="1" x="2"/>
        <item h="1" x="5"/>
        <item h="1" x="1"/>
        <item x="3"/>
        <item h="1" x="4"/>
        <item h="1" x="6"/>
        <item t="default"/>
      </items>
    </pivotField>
    <pivotField showAll="0">
      <items count="7">
        <item x="0"/>
        <item h="1" x="2"/>
        <item h="1" x="4"/>
        <item h="1" x="1"/>
        <item h="1" x="5"/>
        <item h="1" x="3"/>
        <item t="default"/>
      </items>
    </pivotField>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outline="0" showAll="0" defaultSubtotal="0">
      <items count="114">
        <item x="100"/>
        <item x="31"/>
        <item x="79"/>
        <item x="20"/>
        <item x="43"/>
        <item x="97"/>
        <item x="80"/>
        <item x="63"/>
        <item x="60"/>
        <item x="45"/>
        <item x="24"/>
        <item x="66"/>
        <item x="26"/>
        <item x="21"/>
        <item x="10"/>
        <item x="92"/>
        <item x="22"/>
        <item x="103"/>
        <item x="8"/>
        <item x="75"/>
        <item x="98"/>
        <item x="29"/>
        <item x="68"/>
        <item x="106"/>
        <item x="105"/>
        <item x="52"/>
        <item x="59"/>
        <item x="30"/>
        <item x="6"/>
        <item x="113"/>
        <item x="12"/>
        <item x="62"/>
        <item x="95"/>
        <item x="28"/>
        <item x="32"/>
        <item x="3"/>
        <item x="96"/>
        <item x="18"/>
        <item x="1"/>
        <item x="111"/>
        <item x="58"/>
        <item x="27"/>
        <item x="39"/>
        <item x="9"/>
        <item x="109"/>
        <item x="23"/>
        <item x="82"/>
        <item x="2"/>
        <item x="71"/>
        <item x="86"/>
        <item x="54"/>
        <item x="84"/>
        <item x="108"/>
        <item x="13"/>
        <item x="0"/>
        <item x="69"/>
        <item x="48"/>
        <item x="19"/>
        <item x="16"/>
        <item x="4"/>
        <item x="55"/>
        <item x="112"/>
        <item x="64"/>
        <item x="94"/>
        <item x="73"/>
        <item x="11"/>
        <item x="72"/>
        <item x="85"/>
        <item x="93"/>
        <item x="74"/>
        <item x="44"/>
        <item x="25"/>
        <item x="36"/>
        <item x="56"/>
        <item x="41"/>
        <item x="91"/>
        <item x="53"/>
        <item x="5"/>
        <item x="61"/>
        <item x="17"/>
        <item x="107"/>
        <item x="65"/>
        <item x="99"/>
        <item x="51"/>
        <item x="78"/>
        <item x="67"/>
        <item x="101"/>
        <item x="57"/>
        <item x="77"/>
        <item x="102"/>
        <item x="34"/>
        <item x="88"/>
        <item x="89"/>
        <item x="40"/>
        <item x="47"/>
        <item x="7"/>
        <item x="81"/>
        <item x="49"/>
        <item x="70"/>
        <item x="110"/>
        <item x="83"/>
        <item x="35"/>
        <item x="42"/>
        <item x="33"/>
        <item x="15"/>
        <item x="76"/>
        <item x="46"/>
        <item x="90"/>
        <item x="104"/>
        <item x="37"/>
        <item x="50"/>
        <item x="38"/>
        <item x="87"/>
        <item x="14"/>
      </items>
    </pivotField>
    <pivotField showAll="0" defaultSubtotal="0">
      <items count="14">
        <item x="0"/>
        <item x="1"/>
        <item x="2"/>
        <item x="3"/>
        <item x="4"/>
        <item x="5"/>
        <item x="6"/>
        <item x="7"/>
        <item x="8"/>
        <item x="9"/>
        <item x="10"/>
        <item x="11"/>
        <item x="12"/>
        <item x="13"/>
      </items>
    </pivotField>
  </pivotFields>
  <rowFields count="4">
    <field x="0"/>
    <field x="14"/>
    <field x="3"/>
    <field x="6"/>
  </rowFields>
  <rowItems count="13">
    <i>
      <x v="1"/>
      <x v="62"/>
      <x v="16"/>
      <x v="27"/>
    </i>
    <i>
      <x v="7"/>
      <x v="7"/>
      <x v="26"/>
      <x v="37"/>
    </i>
    <i>
      <x v="17"/>
      <x v="78"/>
      <x v="5"/>
      <x v="4"/>
    </i>
    <i>
      <x v="24"/>
      <x v="66"/>
      <x v="10"/>
      <x v="7"/>
    </i>
    <i>
      <x v="28"/>
      <x v="81"/>
      <x v="26"/>
      <x v="28"/>
    </i>
    <i>
      <x v="36"/>
      <x v="22"/>
      <x v="26"/>
      <x v="37"/>
    </i>
    <i>
      <x v="42"/>
      <x v="48"/>
      <x v="33"/>
      <x v="35"/>
    </i>
    <i>
      <x v="51"/>
      <x v="55"/>
      <x v="40"/>
      <x v="51"/>
    </i>
    <i>
      <x v="58"/>
      <x v="11"/>
      <x v="26"/>
      <x v="37"/>
    </i>
    <i>
      <x v="63"/>
      <x v="98"/>
      <x v="26"/>
      <x v="37"/>
    </i>
    <i>
      <x v="83"/>
      <x v="31"/>
      <x v="42"/>
      <x v="53"/>
    </i>
    <i>
      <x v="92"/>
      <x v="85"/>
      <x v="26"/>
      <x v="28"/>
    </i>
    <i>
      <x v="103"/>
      <x v="8"/>
      <x v="5"/>
      <x v="4"/>
    </i>
  </rowItems>
  <colItems count="1">
    <i/>
  </colItems>
  <pageFields count="1">
    <pageField fld="8" item="2" hier="-1"/>
  </pageFields>
  <formats count="27">
    <format dxfId="353">
      <pivotArea type="all" dataOnly="0" outline="0" fieldPosition="0"/>
    </format>
    <format dxfId="352">
      <pivotArea outline="0" collapsedLevelsAreSubtotals="1" fieldPosition="0"/>
    </format>
    <format dxfId="351">
      <pivotArea field="0" type="button" dataOnly="0" labelOnly="1" outline="0" axis="axisRow" fieldPosition="0"/>
    </format>
    <format dxfId="350">
      <pivotArea field="14" type="button" dataOnly="0" labelOnly="1" outline="0" axis="axisRow" fieldPosition="1"/>
    </format>
    <format dxfId="349">
      <pivotArea dataOnly="0" labelOnly="1" fieldPosition="0">
        <references count="1">
          <reference field="0" count="13">
            <x v="1"/>
            <x v="7"/>
            <x v="17"/>
            <x v="24"/>
            <x v="28"/>
            <x v="36"/>
            <x v="42"/>
            <x v="51"/>
            <x v="58"/>
            <x v="63"/>
            <x v="83"/>
            <x v="92"/>
            <x v="103"/>
          </reference>
        </references>
      </pivotArea>
    </format>
    <format dxfId="348">
      <pivotArea dataOnly="0" labelOnly="1" grandRow="1" outline="0" fieldPosition="0"/>
    </format>
    <format dxfId="347">
      <pivotArea dataOnly="0" labelOnly="1" fieldPosition="0">
        <references count="2">
          <reference field="0" count="1" selected="0">
            <x v="1"/>
          </reference>
          <reference field="14" count="1">
            <x v="62"/>
          </reference>
        </references>
      </pivotArea>
    </format>
    <format dxfId="346">
      <pivotArea dataOnly="0" labelOnly="1" fieldPosition="0">
        <references count="2">
          <reference field="0" count="1" selected="0">
            <x v="7"/>
          </reference>
          <reference field="14" count="1">
            <x v="7"/>
          </reference>
        </references>
      </pivotArea>
    </format>
    <format dxfId="345">
      <pivotArea dataOnly="0" labelOnly="1" fieldPosition="0">
        <references count="2">
          <reference field="0" count="1" selected="0">
            <x v="17"/>
          </reference>
          <reference field="14" count="1">
            <x v="78"/>
          </reference>
        </references>
      </pivotArea>
    </format>
    <format dxfId="344">
      <pivotArea dataOnly="0" labelOnly="1" fieldPosition="0">
        <references count="2">
          <reference field="0" count="1" selected="0">
            <x v="24"/>
          </reference>
          <reference field="14" count="1">
            <x v="66"/>
          </reference>
        </references>
      </pivotArea>
    </format>
    <format dxfId="343">
      <pivotArea dataOnly="0" labelOnly="1" fieldPosition="0">
        <references count="2">
          <reference field="0" count="1" selected="0">
            <x v="28"/>
          </reference>
          <reference field="14" count="1">
            <x v="81"/>
          </reference>
        </references>
      </pivotArea>
    </format>
    <format dxfId="342">
      <pivotArea dataOnly="0" labelOnly="1" fieldPosition="0">
        <references count="2">
          <reference field="0" count="1" selected="0">
            <x v="36"/>
          </reference>
          <reference field="14" count="1">
            <x v="22"/>
          </reference>
        </references>
      </pivotArea>
    </format>
    <format dxfId="341">
      <pivotArea dataOnly="0" labelOnly="1" fieldPosition="0">
        <references count="2">
          <reference field="0" count="1" selected="0">
            <x v="42"/>
          </reference>
          <reference field="14" count="1">
            <x v="48"/>
          </reference>
        </references>
      </pivotArea>
    </format>
    <format dxfId="340">
      <pivotArea dataOnly="0" labelOnly="1" fieldPosition="0">
        <references count="2">
          <reference field="0" count="1" selected="0">
            <x v="51"/>
          </reference>
          <reference field="14" count="1">
            <x v="55"/>
          </reference>
        </references>
      </pivotArea>
    </format>
    <format dxfId="339">
      <pivotArea dataOnly="0" labelOnly="1" fieldPosition="0">
        <references count="2">
          <reference field="0" count="1" selected="0">
            <x v="58"/>
          </reference>
          <reference field="14" count="1">
            <x v="11"/>
          </reference>
        </references>
      </pivotArea>
    </format>
    <format dxfId="338">
      <pivotArea dataOnly="0" labelOnly="1" fieldPosition="0">
        <references count="2">
          <reference field="0" count="1" selected="0">
            <x v="63"/>
          </reference>
          <reference field="14" count="1">
            <x v="98"/>
          </reference>
        </references>
      </pivotArea>
    </format>
    <format dxfId="337">
      <pivotArea dataOnly="0" labelOnly="1" fieldPosition="0">
        <references count="2">
          <reference field="0" count="1" selected="0">
            <x v="83"/>
          </reference>
          <reference field="14" count="1">
            <x v="31"/>
          </reference>
        </references>
      </pivotArea>
    </format>
    <format dxfId="336">
      <pivotArea dataOnly="0" labelOnly="1" fieldPosition="0">
        <references count="2">
          <reference field="0" count="1" selected="0">
            <x v="92"/>
          </reference>
          <reference field="14" count="1">
            <x v="85"/>
          </reference>
        </references>
      </pivotArea>
    </format>
    <format dxfId="335">
      <pivotArea dataOnly="0" labelOnly="1" fieldPosition="0">
        <references count="2">
          <reference field="0" count="1" selected="0">
            <x v="103"/>
          </reference>
          <reference field="14" count="1">
            <x v="8"/>
          </reference>
        </references>
      </pivotArea>
    </format>
    <format dxfId="334">
      <pivotArea field="0" type="button" dataOnly="0" labelOnly="1" outline="0" axis="axisRow" fieldPosition="0"/>
    </format>
    <format dxfId="333">
      <pivotArea field="14" type="button" dataOnly="0" labelOnly="1" outline="0" axis="axisRow" fieldPosition="1"/>
    </format>
    <format dxfId="160">
      <pivotArea field="0" type="button" dataOnly="0" labelOnly="1" outline="0" axis="axisRow" fieldPosition="0"/>
    </format>
    <format dxfId="159">
      <pivotArea field="14" type="button" dataOnly="0" labelOnly="1" outline="0" axis="axisRow" fieldPosition="1"/>
    </format>
    <format dxfId="158">
      <pivotArea field="3" type="button" dataOnly="0" labelOnly="1" outline="0" axis="axisRow" fieldPosition="2"/>
    </format>
    <format dxfId="157">
      <pivotArea field="6" type="button" dataOnly="0" labelOnly="1" outline="0" axis="axisRow" fieldPosition="3"/>
    </format>
    <format dxfId="2">
      <pivotArea field="8" type="button" dataOnly="0" labelOnly="1" outline="0" axis="axisPage" fieldPosition="0"/>
    </format>
    <format dxfId="1">
      <pivotArea dataOnly="0" outline="0" fieldPosition="0">
        <references count="1">
          <reference field="8" count="1">
            <x v="2"/>
          </reference>
        </references>
      </pivotArea>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Seccional" sourceName="Seccional">
  <pivotTables>
    <pivotTable tabId="4" name="TablaDinámica2"/>
  </pivotTables>
  <data>
    <tabular pivotCacheId="1">
      <items count="5">
        <i x="4" s="1"/>
        <i x="3" nd="1"/>
        <i x="2" nd="1"/>
        <i x="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Facultad" sourceName="Facultad">
  <pivotTables>
    <pivotTable tabId="7" name="TablaDinámica4"/>
  </pivotTables>
  <data>
    <tabular pivotCacheId="1">
      <items count="7">
        <i x="0"/>
        <i x="1"/>
        <i x="3" s="1"/>
        <i x="4"/>
        <i x="2" nd="1"/>
        <i x="5" nd="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Fch_nacimiento" sourceName="Meses">
  <pivotTables>
    <pivotTable tabId="7" name="TablaDinámica5"/>
  </pivotTables>
  <data>
    <tabular pivotCacheId="1">
      <items count="14">
        <i x="1" s="1"/>
        <i x="2"/>
        <i x="3"/>
        <i x="4"/>
        <i x="5"/>
        <i x="6" s="1"/>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ccional" cache="SegmentaciónDeDatos_Seccional" caption="Seccional" columnCount="5" style="Estilo de segmentación de datos 2"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Facultad" cache="SegmentaciónDeDatos_Facultad" caption="Facultad" style="Estilo de segmentación de datos 2" rowHeight="225425"/>
  <slicer name="Fch nacimiento" cache="SegmentaciónDeDatos_Fch_nacimiento" caption="Fch nacimiento" columnCount="3" style="Estilo de segmentación de datos 2" rowHeight="225425"/>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workbookViewId="0">
      <selection activeCell="B12" sqref="B12"/>
    </sheetView>
  </sheetViews>
  <sheetFormatPr baseColWidth="10" defaultColWidth="21" defaultRowHeight="12.75"/>
  <cols>
    <col min="1" max="1" width="6.140625" style="1" bestFit="1" customWidth="1"/>
    <col min="2" max="2" width="31.85546875" style="1" customWidth="1"/>
    <col min="3" max="3" width="35.7109375" style="1" customWidth="1"/>
    <col min="4" max="4" width="29.42578125" style="1" customWidth="1"/>
    <col min="5" max="5" width="24" style="1" customWidth="1"/>
    <col min="6" max="6" width="17.85546875" style="1" customWidth="1"/>
    <col min="7" max="7" width="6.28515625" style="1" customWidth="1"/>
    <col min="8" max="16384" width="21" style="1"/>
  </cols>
  <sheetData>
    <row r="1" spans="1:6" ht="24.75" customHeight="1">
      <c r="A1" s="55" t="s">
        <v>13</v>
      </c>
      <c r="B1" s="56"/>
      <c r="C1" s="56"/>
      <c r="D1" s="56"/>
      <c r="E1" s="56"/>
      <c r="F1" s="56"/>
    </row>
    <row r="2" spans="1:6" ht="21">
      <c r="A2" s="4" t="s">
        <v>5</v>
      </c>
      <c r="B2" s="4" t="s">
        <v>0</v>
      </c>
      <c r="C2" s="4" t="s">
        <v>1</v>
      </c>
      <c r="D2" s="4" t="s">
        <v>2</v>
      </c>
      <c r="E2" s="4" t="s">
        <v>3</v>
      </c>
      <c r="F2" s="4" t="s">
        <v>4</v>
      </c>
    </row>
    <row r="3" spans="1:6" ht="64.5" customHeight="1">
      <c r="A3" s="67" t="s">
        <v>6</v>
      </c>
      <c r="B3" s="71" t="s">
        <v>9</v>
      </c>
      <c r="C3" s="63" t="s">
        <v>8</v>
      </c>
      <c r="D3" s="2" t="s">
        <v>11</v>
      </c>
      <c r="E3" s="63" t="s">
        <v>12</v>
      </c>
      <c r="F3" s="69"/>
    </row>
    <row r="4" spans="1:6" ht="42">
      <c r="A4" s="67"/>
      <c r="B4" s="71"/>
      <c r="C4" s="63"/>
      <c r="D4" s="2" t="s">
        <v>14</v>
      </c>
      <c r="E4" s="63"/>
      <c r="F4" s="69"/>
    </row>
    <row r="5" spans="1:6" ht="51" customHeight="1">
      <c r="A5" s="67" t="s">
        <v>7</v>
      </c>
      <c r="B5" s="66" t="s">
        <v>9</v>
      </c>
      <c r="C5" s="68" t="s">
        <v>17</v>
      </c>
      <c r="D5" s="3" t="s">
        <v>16</v>
      </c>
      <c r="E5" s="68" t="s">
        <v>12</v>
      </c>
      <c r="F5" s="70"/>
    </row>
    <row r="6" spans="1:6" ht="73.5">
      <c r="A6" s="67"/>
      <c r="B6" s="66"/>
      <c r="C6" s="68"/>
      <c r="D6" s="3" t="s">
        <v>15</v>
      </c>
      <c r="E6" s="68"/>
      <c r="F6" s="70"/>
    </row>
    <row r="7" spans="1:6" ht="63">
      <c r="A7" s="57" t="s">
        <v>10</v>
      </c>
      <c r="B7" s="59" t="s">
        <v>19</v>
      </c>
      <c r="C7" s="61" t="s">
        <v>18</v>
      </c>
      <c r="D7" s="2" t="s">
        <v>20</v>
      </c>
      <c r="E7" s="63" t="s">
        <v>12</v>
      </c>
      <c r="F7" s="64"/>
    </row>
    <row r="8" spans="1:6" ht="53.25" customHeight="1">
      <c r="A8" s="58"/>
      <c r="B8" s="60"/>
      <c r="C8" s="62"/>
      <c r="D8" s="2" t="s">
        <v>21</v>
      </c>
      <c r="E8" s="63"/>
      <c r="F8" s="65"/>
    </row>
    <row r="9" spans="1:6">
      <c r="F9" s="5">
        <f>SUM(F8:F8)</f>
        <v>0</v>
      </c>
    </row>
  </sheetData>
  <mergeCells count="16">
    <mergeCell ref="A1:F1"/>
    <mergeCell ref="A7:A8"/>
    <mergeCell ref="B7:B8"/>
    <mergeCell ref="C7:C8"/>
    <mergeCell ref="E7:E8"/>
    <mergeCell ref="F7:F8"/>
    <mergeCell ref="B5:B6"/>
    <mergeCell ref="C3:C4"/>
    <mergeCell ref="E3:E4"/>
    <mergeCell ref="A3:A4"/>
    <mergeCell ref="A5:A6"/>
    <mergeCell ref="C5:C6"/>
    <mergeCell ref="F3:F4"/>
    <mergeCell ref="E5:E6"/>
    <mergeCell ref="F5:F6"/>
    <mergeCell ref="B3:B4"/>
  </mergeCells>
  <phoneticPr fontId="4" type="noConversion"/>
  <pageMargins left="0.75" right="0.75" top="1" bottom="1" header="0" footer="0"/>
  <pageSetup scale="5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45" zoomScaleNormal="145" workbookViewId="0">
      <selection activeCell="A2" sqref="A2"/>
    </sheetView>
  </sheetViews>
  <sheetFormatPr baseColWidth="10" defaultRowHeight="12.75"/>
  <cols>
    <col min="1" max="1" width="3" style="17" customWidth="1"/>
    <col min="5" max="5" width="11.5703125" customWidth="1"/>
    <col min="9" max="9" width="8.140625" customWidth="1"/>
    <col min="10" max="10" width="3.5703125" customWidth="1"/>
  </cols>
  <sheetData>
    <row r="1" spans="1:11">
      <c r="A1" s="17">
        <v>1</v>
      </c>
      <c r="B1" s="19" t="s">
        <v>257</v>
      </c>
      <c r="G1" s="31" t="s">
        <v>285</v>
      </c>
      <c r="H1" s="73" t="s">
        <v>304</v>
      </c>
      <c r="I1" s="73"/>
    </row>
    <row r="2" spans="1:11" ht="6.75" customHeight="1">
      <c r="G2" s="31"/>
    </row>
    <row r="3" spans="1:11">
      <c r="A3" s="17">
        <v>2</v>
      </c>
      <c r="B3" s="19" t="s">
        <v>277</v>
      </c>
      <c r="G3" s="31" t="s">
        <v>283</v>
      </c>
      <c r="H3" s="19"/>
    </row>
    <row r="4" spans="1:11" ht="6.75" customHeight="1">
      <c r="G4" s="31"/>
    </row>
    <row r="5" spans="1:11">
      <c r="A5" s="17">
        <v>3</v>
      </c>
      <c r="B5" s="19" t="s">
        <v>256</v>
      </c>
      <c r="G5" s="31" t="s">
        <v>280</v>
      </c>
      <c r="H5" s="19"/>
    </row>
    <row r="6" spans="1:11" ht="6.75" customHeight="1">
      <c r="B6" s="19"/>
      <c r="G6" s="31"/>
      <c r="H6" s="19"/>
    </row>
    <row r="7" spans="1:11">
      <c r="A7" s="17">
        <v>4</v>
      </c>
      <c r="B7" s="19" t="s">
        <v>263</v>
      </c>
      <c r="G7" s="31" t="s">
        <v>281</v>
      </c>
      <c r="H7" s="19"/>
      <c r="J7" s="74" t="s">
        <v>296</v>
      </c>
      <c r="K7" s="74"/>
    </row>
    <row r="8" spans="1:11">
      <c r="B8" s="19"/>
      <c r="G8" s="31"/>
      <c r="H8" s="19"/>
      <c r="J8" s="17">
        <v>1</v>
      </c>
      <c r="K8" s="19" t="s">
        <v>297</v>
      </c>
    </row>
    <row r="9" spans="1:11">
      <c r="A9" s="17">
        <v>5</v>
      </c>
      <c r="B9" s="19" t="s">
        <v>278</v>
      </c>
      <c r="G9" s="31" t="s">
        <v>282</v>
      </c>
      <c r="H9" s="19"/>
      <c r="J9" s="17"/>
      <c r="K9" s="19" t="s">
        <v>298</v>
      </c>
    </row>
    <row r="10" spans="1:11">
      <c r="H10" s="19"/>
      <c r="J10" s="17">
        <v>2</v>
      </c>
      <c r="K10" s="19" t="s">
        <v>299</v>
      </c>
    </row>
    <row r="11" spans="1:11">
      <c r="A11" s="17">
        <v>6</v>
      </c>
      <c r="B11" s="19" t="s">
        <v>266</v>
      </c>
      <c r="H11" s="19"/>
      <c r="J11" s="17">
        <v>3</v>
      </c>
      <c r="K11" s="19" t="s">
        <v>300</v>
      </c>
    </row>
    <row r="12" spans="1:11">
      <c r="B12" s="19" t="s">
        <v>268</v>
      </c>
      <c r="H12" s="19"/>
    </row>
    <row r="13" spans="1:11">
      <c r="B13" s="19" t="s">
        <v>279</v>
      </c>
      <c r="G13" s="31" t="s">
        <v>284</v>
      </c>
      <c r="H13" s="19"/>
    </row>
    <row r="14" spans="1:11">
      <c r="B14" s="19"/>
      <c r="H14" s="19"/>
    </row>
    <row r="15" spans="1:11">
      <c r="B15" s="19"/>
      <c r="H15" s="19"/>
    </row>
    <row r="16" spans="1:11" ht="5.25" customHeight="1"/>
    <row r="17" spans="1:8">
      <c r="A17" s="17" t="s">
        <v>264</v>
      </c>
    </row>
    <row r="18" spans="1:8">
      <c r="B18" s="72" t="s">
        <v>265</v>
      </c>
      <c r="C18" s="72"/>
      <c r="D18" s="72"/>
      <c r="E18" s="72"/>
      <c r="F18" s="72"/>
      <c r="G18" s="72"/>
      <c r="H18" s="72"/>
    </row>
    <row r="19" spans="1:8">
      <c r="B19" s="72"/>
      <c r="C19" s="72"/>
      <c r="D19" s="72"/>
      <c r="E19" s="72"/>
      <c r="F19" s="72"/>
      <c r="G19" s="72"/>
      <c r="H19" s="72"/>
    </row>
    <row r="20" spans="1:8">
      <c r="B20" s="72"/>
      <c r="C20" s="72"/>
      <c r="D20" s="72"/>
      <c r="E20" s="72"/>
      <c r="F20" s="72"/>
      <c r="G20" s="72"/>
      <c r="H20" s="72"/>
    </row>
    <row r="21" spans="1:8">
      <c r="B21" s="72"/>
      <c r="C21" s="72"/>
      <c r="D21" s="72"/>
      <c r="E21" s="72"/>
      <c r="F21" s="72"/>
      <c r="G21" s="72"/>
      <c r="H21" s="72"/>
    </row>
    <row r="22" spans="1:8">
      <c r="B22" s="72"/>
      <c r="C22" s="72"/>
      <c r="D22" s="72"/>
      <c r="E22" s="72"/>
      <c r="F22" s="72"/>
      <c r="G22" s="72"/>
      <c r="H22" s="72"/>
    </row>
    <row r="23" spans="1:8">
      <c r="B23" s="72"/>
      <c r="C23" s="72"/>
      <c r="D23" s="72"/>
      <c r="E23" s="72"/>
      <c r="F23" s="72"/>
      <c r="G23" s="72"/>
      <c r="H23" s="72"/>
    </row>
    <row r="24" spans="1:8">
      <c r="B24" s="72"/>
      <c r="C24" s="72"/>
      <c r="D24" s="72"/>
      <c r="E24" s="72"/>
      <c r="F24" s="72"/>
      <c r="G24" s="72"/>
      <c r="H24" s="72"/>
    </row>
    <row r="25" spans="1:8">
      <c r="B25" s="72"/>
      <c r="C25" s="72"/>
      <c r="D25" s="72"/>
      <c r="E25" s="72"/>
      <c r="F25" s="72"/>
      <c r="G25" s="72"/>
      <c r="H25" s="72"/>
    </row>
    <row r="26" spans="1:8">
      <c r="B26" s="72"/>
      <c r="C26" s="72"/>
      <c r="D26" s="72"/>
      <c r="E26" s="72"/>
      <c r="F26" s="72"/>
      <c r="G26" s="72"/>
      <c r="H26" s="72"/>
    </row>
    <row r="27" spans="1:8">
      <c r="B27" s="72"/>
      <c r="C27" s="72"/>
      <c r="D27" s="72"/>
      <c r="E27" s="72"/>
      <c r="F27" s="72"/>
      <c r="G27" s="72"/>
      <c r="H27" s="72"/>
    </row>
  </sheetData>
  <mergeCells count="3">
    <mergeCell ref="B18:H27"/>
    <mergeCell ref="H1:I1"/>
    <mergeCell ref="J7:K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3"/>
  <sheetViews>
    <sheetView topLeftCell="A3" zoomScale="85" zoomScaleNormal="85" workbookViewId="0">
      <selection activeCell="C20" sqref="C20"/>
    </sheetView>
  </sheetViews>
  <sheetFormatPr baseColWidth="10" defaultColWidth="11.42578125" defaultRowHeight="15"/>
  <cols>
    <col min="1" max="1" width="15.28515625" style="6" customWidth="1"/>
    <col min="2" max="2" width="21.7109375" style="7" bestFit="1" customWidth="1"/>
    <col min="3" max="3" width="19.42578125" style="6" customWidth="1"/>
    <col min="4" max="4" width="17.5703125" style="6" customWidth="1"/>
    <col min="5" max="5" width="15.7109375" style="6" customWidth="1"/>
    <col min="6" max="6" width="14.140625" style="6" customWidth="1"/>
    <col min="7" max="7" width="15.7109375" style="6" customWidth="1"/>
    <col min="8" max="8" width="17.85546875" style="6" customWidth="1"/>
    <col min="9" max="9" width="17.28515625" style="6" bestFit="1" customWidth="1"/>
    <col min="10" max="10" width="22.140625" style="6" bestFit="1" customWidth="1"/>
    <col min="11" max="11" width="24" style="6" bestFit="1" customWidth="1"/>
    <col min="12" max="12" width="15.28515625" style="16" customWidth="1"/>
    <col min="13" max="13" width="17.5703125" style="16" customWidth="1"/>
    <col min="14" max="14" width="10" style="6" customWidth="1"/>
    <col min="15" max="15" width="25.28515625" style="6" customWidth="1"/>
    <col min="16" max="16384" width="11.42578125" style="6"/>
  </cols>
  <sheetData>
    <row r="1" spans="1:15" ht="15.75">
      <c r="A1" s="32" t="s">
        <v>303</v>
      </c>
      <c r="D1" s="26" t="s">
        <v>255</v>
      </c>
      <c r="E1" s="27">
        <v>0.03</v>
      </c>
      <c r="F1"/>
      <c r="G1" s="26" t="s">
        <v>254</v>
      </c>
      <c r="H1" s="27">
        <v>0.25</v>
      </c>
    </row>
    <row r="3" spans="1:15" s="9" customFormat="1" ht="37.5" customHeight="1">
      <c r="A3" s="23" t="s">
        <v>245</v>
      </c>
      <c r="B3" s="23" t="s">
        <v>44</v>
      </c>
      <c r="C3" s="23" t="s">
        <v>22</v>
      </c>
      <c r="D3" s="24" t="s">
        <v>301</v>
      </c>
      <c r="E3" s="24" t="s">
        <v>255</v>
      </c>
      <c r="F3" s="24" t="s">
        <v>267</v>
      </c>
      <c r="G3" s="24" t="s">
        <v>302</v>
      </c>
      <c r="H3" s="24" t="s">
        <v>270</v>
      </c>
      <c r="I3" s="23" t="s">
        <v>238</v>
      </c>
      <c r="J3" s="23" t="s">
        <v>233</v>
      </c>
      <c r="K3" s="23" t="s">
        <v>235</v>
      </c>
      <c r="L3" s="25" t="s">
        <v>23</v>
      </c>
      <c r="M3" s="25" t="s">
        <v>24</v>
      </c>
      <c r="N3" s="25" t="s">
        <v>246</v>
      </c>
      <c r="O3" s="25" t="s">
        <v>247</v>
      </c>
    </row>
    <row r="4" spans="1:15">
      <c r="A4" s="10">
        <v>1968</v>
      </c>
      <c r="B4" s="11" t="s">
        <v>129</v>
      </c>
      <c r="C4" s="12" t="s">
        <v>224</v>
      </c>
      <c r="D4" s="13">
        <v>3775000</v>
      </c>
      <c r="E4" s="13">
        <f>D4*$E$1</f>
        <v>113250</v>
      </c>
      <c r="F4" s="20">
        <v>1</v>
      </c>
      <c r="G4" s="13">
        <f>IF(F4&lt;2,D4*1.25,D4)</f>
        <v>4718750</v>
      </c>
      <c r="H4" s="13">
        <f>G4-D4</f>
        <v>943750</v>
      </c>
      <c r="I4" s="12" t="s">
        <v>243</v>
      </c>
      <c r="J4" s="12" t="s">
        <v>27</v>
      </c>
      <c r="K4" s="12" t="s">
        <v>234</v>
      </c>
      <c r="L4" s="15">
        <v>30046</v>
      </c>
      <c r="M4" s="15">
        <v>18899</v>
      </c>
      <c r="N4" s="18">
        <f ca="1">DATEDIF(M4,TODAY(),"Y")</f>
        <v>72</v>
      </c>
      <c r="O4" s="18" t="str">
        <f>CONCATENATE(C4," ",B4)</f>
        <v>Jeronimo Burgos</v>
      </c>
    </row>
    <row r="5" spans="1:15">
      <c r="A5" s="10">
        <v>1674</v>
      </c>
      <c r="B5" s="11" t="s">
        <v>82</v>
      </c>
      <c r="C5" s="12" t="s">
        <v>177</v>
      </c>
      <c r="D5" s="13">
        <v>3775000</v>
      </c>
      <c r="E5" s="13">
        <f t="shared" ref="E5:E68" si="0">D5*$E$1</f>
        <v>113250</v>
      </c>
      <c r="F5" s="20">
        <v>3</v>
      </c>
      <c r="G5" s="13">
        <f t="shared" ref="G5:G68" si="1">IF(F5&lt;2,D5*1.25,D5)</f>
        <v>3775000</v>
      </c>
      <c r="H5" s="13">
        <f t="shared" ref="H5:H68" si="2">G5-D5</f>
        <v>0</v>
      </c>
      <c r="I5" s="12" t="s">
        <v>243</v>
      </c>
      <c r="J5" s="12" t="s">
        <v>27</v>
      </c>
      <c r="K5" s="12" t="s">
        <v>236</v>
      </c>
      <c r="L5" s="15">
        <v>33688</v>
      </c>
      <c r="M5" s="15">
        <v>23393</v>
      </c>
      <c r="N5" s="18">
        <f t="shared" ref="N5:N68" ca="1" si="3">DATEDIF(M5,TODAY(),"Y")</f>
        <v>60</v>
      </c>
      <c r="O5" s="18" t="str">
        <f t="shared" ref="O5:O68" si="4">CONCATENATE(C5," ",B5)</f>
        <v>Estefania Villegas</v>
      </c>
    </row>
    <row r="6" spans="1:15">
      <c r="A6" s="10">
        <v>1516</v>
      </c>
      <c r="B6" s="11" t="s">
        <v>89</v>
      </c>
      <c r="C6" s="12" t="s">
        <v>186</v>
      </c>
      <c r="D6" s="13">
        <v>5075000</v>
      </c>
      <c r="E6" s="13">
        <f t="shared" si="0"/>
        <v>152250</v>
      </c>
      <c r="F6" s="20">
        <v>3</v>
      </c>
      <c r="G6" s="13">
        <f t="shared" si="1"/>
        <v>5075000</v>
      </c>
      <c r="H6" s="13">
        <f t="shared" si="2"/>
        <v>0</v>
      </c>
      <c r="I6" s="12" t="s">
        <v>243</v>
      </c>
      <c r="J6" s="12" t="s">
        <v>27</v>
      </c>
      <c r="K6" s="12" t="s">
        <v>236</v>
      </c>
      <c r="L6" s="15">
        <v>31112</v>
      </c>
      <c r="M6" s="15">
        <v>23188</v>
      </c>
      <c r="N6" s="18">
        <f t="shared" ca="1" si="3"/>
        <v>60</v>
      </c>
      <c r="O6" s="18" t="str">
        <f t="shared" si="4"/>
        <v>Guillermo Fernandez</v>
      </c>
    </row>
    <row r="7" spans="1:15">
      <c r="A7" s="10">
        <v>1330</v>
      </c>
      <c r="B7" s="11" t="s">
        <v>72</v>
      </c>
      <c r="C7" s="12" t="s">
        <v>176</v>
      </c>
      <c r="D7" s="13">
        <v>3775000</v>
      </c>
      <c r="E7" s="13">
        <f t="shared" si="0"/>
        <v>113250</v>
      </c>
      <c r="F7" s="20">
        <v>3</v>
      </c>
      <c r="G7" s="13">
        <f t="shared" si="1"/>
        <v>3775000</v>
      </c>
      <c r="H7" s="13">
        <f t="shared" si="2"/>
        <v>0</v>
      </c>
      <c r="I7" s="14" t="s">
        <v>243</v>
      </c>
      <c r="J7" s="12" t="s">
        <v>27</v>
      </c>
      <c r="K7" s="12" t="s">
        <v>236</v>
      </c>
      <c r="L7" s="15">
        <v>32553</v>
      </c>
      <c r="M7" s="15">
        <v>23514</v>
      </c>
      <c r="N7" s="18">
        <f t="shared" ca="1" si="3"/>
        <v>59</v>
      </c>
      <c r="O7" s="18" t="str">
        <f t="shared" si="4"/>
        <v>Eliana Ramirez</v>
      </c>
    </row>
    <row r="8" spans="1:15">
      <c r="A8" s="10">
        <v>1657</v>
      </c>
      <c r="B8" s="11" t="s">
        <v>51</v>
      </c>
      <c r="C8" s="12" t="s">
        <v>185</v>
      </c>
      <c r="D8" s="13">
        <v>3775000</v>
      </c>
      <c r="E8" s="13">
        <f t="shared" si="0"/>
        <v>113250</v>
      </c>
      <c r="F8" s="20">
        <v>0</v>
      </c>
      <c r="G8" s="13">
        <f t="shared" si="1"/>
        <v>4718750</v>
      </c>
      <c r="H8" s="13">
        <f t="shared" si="2"/>
        <v>943750</v>
      </c>
      <c r="I8" s="14" t="s">
        <v>243</v>
      </c>
      <c r="J8" s="12" t="s">
        <v>27</v>
      </c>
      <c r="K8" s="12" t="s">
        <v>236</v>
      </c>
      <c r="L8" s="15">
        <v>32117</v>
      </c>
      <c r="M8" s="15">
        <v>23294</v>
      </c>
      <c r="N8" s="18">
        <f t="shared" ca="1" si="3"/>
        <v>60</v>
      </c>
      <c r="O8" s="18" t="str">
        <f t="shared" si="4"/>
        <v>Jose Carmona</v>
      </c>
    </row>
    <row r="9" spans="1:15">
      <c r="A9" s="10">
        <v>1573</v>
      </c>
      <c r="B9" s="11" t="s">
        <v>105</v>
      </c>
      <c r="C9" s="12" t="s">
        <v>199</v>
      </c>
      <c r="D9" s="13">
        <v>2075000</v>
      </c>
      <c r="E9" s="13">
        <f t="shared" si="0"/>
        <v>62250</v>
      </c>
      <c r="F9" s="20">
        <v>0</v>
      </c>
      <c r="G9" s="13">
        <f t="shared" si="1"/>
        <v>2593750</v>
      </c>
      <c r="H9" s="13">
        <f t="shared" si="2"/>
        <v>518750</v>
      </c>
      <c r="I9" s="12" t="s">
        <v>243</v>
      </c>
      <c r="J9" s="12" t="s">
        <v>27</v>
      </c>
      <c r="K9" s="12" t="s">
        <v>26</v>
      </c>
      <c r="L9" s="15">
        <v>32331</v>
      </c>
      <c r="M9" s="15">
        <v>22067</v>
      </c>
      <c r="N9" s="18">
        <f t="shared" ca="1" si="3"/>
        <v>63</v>
      </c>
      <c r="O9" s="18" t="str">
        <f t="shared" si="4"/>
        <v>Marcela De santis</v>
      </c>
    </row>
    <row r="10" spans="1:15">
      <c r="A10" s="10">
        <v>1658</v>
      </c>
      <c r="B10" s="11" t="s">
        <v>91</v>
      </c>
      <c r="C10" s="12" t="s">
        <v>187</v>
      </c>
      <c r="D10" s="13">
        <v>3775000</v>
      </c>
      <c r="E10" s="13">
        <f t="shared" si="0"/>
        <v>113250</v>
      </c>
      <c r="F10" s="20">
        <v>2</v>
      </c>
      <c r="G10" s="13">
        <f t="shared" si="1"/>
        <v>3775000</v>
      </c>
      <c r="H10" s="13">
        <f t="shared" si="2"/>
        <v>0</v>
      </c>
      <c r="I10" s="14" t="s">
        <v>243</v>
      </c>
      <c r="J10" s="12" t="s">
        <v>27</v>
      </c>
      <c r="K10" s="12" t="s">
        <v>236</v>
      </c>
      <c r="L10" s="15">
        <v>32300</v>
      </c>
      <c r="M10" s="15">
        <v>23298</v>
      </c>
      <c r="N10" s="18">
        <f t="shared" ca="1" si="3"/>
        <v>60</v>
      </c>
      <c r="O10" s="18" t="str">
        <f t="shared" si="4"/>
        <v>Daniela Franco</v>
      </c>
    </row>
    <row r="11" spans="1:15">
      <c r="A11" s="10">
        <v>1078</v>
      </c>
      <c r="B11" s="11" t="s">
        <v>97</v>
      </c>
      <c r="C11" s="12" t="s">
        <v>195</v>
      </c>
      <c r="D11" s="13">
        <v>4775000</v>
      </c>
      <c r="E11" s="13">
        <f t="shared" si="0"/>
        <v>143250</v>
      </c>
      <c r="F11" s="20">
        <v>3</v>
      </c>
      <c r="G11" s="13">
        <f t="shared" si="1"/>
        <v>4775000</v>
      </c>
      <c r="H11" s="13">
        <f t="shared" si="2"/>
        <v>0</v>
      </c>
      <c r="I11" s="14" t="s">
        <v>243</v>
      </c>
      <c r="J11" s="12" t="s">
        <v>28</v>
      </c>
      <c r="K11" s="12" t="s">
        <v>234</v>
      </c>
      <c r="L11" s="15">
        <v>31503</v>
      </c>
      <c r="M11" s="15">
        <v>22971</v>
      </c>
      <c r="N11" s="18">
        <f t="shared" ca="1" si="3"/>
        <v>61</v>
      </c>
      <c r="O11" s="18" t="str">
        <f t="shared" si="4"/>
        <v>Rafael Cortes</v>
      </c>
    </row>
    <row r="12" spans="1:15">
      <c r="A12" s="10">
        <v>1695</v>
      </c>
      <c r="B12" s="11" t="s">
        <v>106</v>
      </c>
      <c r="C12" s="12" t="s">
        <v>200</v>
      </c>
      <c r="D12" s="13">
        <v>3775000</v>
      </c>
      <c r="E12" s="13">
        <f t="shared" si="0"/>
        <v>113250</v>
      </c>
      <c r="F12" s="20">
        <v>3</v>
      </c>
      <c r="G12" s="13">
        <f t="shared" si="1"/>
        <v>3775000</v>
      </c>
      <c r="H12" s="13">
        <f t="shared" si="2"/>
        <v>0</v>
      </c>
      <c r="I12" s="14" t="s">
        <v>243</v>
      </c>
      <c r="J12" s="12" t="s">
        <v>28</v>
      </c>
      <c r="K12" s="12" t="s">
        <v>236</v>
      </c>
      <c r="L12" s="15">
        <v>30975</v>
      </c>
      <c r="M12" s="15">
        <v>21920</v>
      </c>
      <c r="N12" s="18">
        <f t="shared" ca="1" si="3"/>
        <v>64</v>
      </c>
      <c r="O12" s="18" t="str">
        <f t="shared" si="4"/>
        <v>Camilo Berrio</v>
      </c>
    </row>
    <row r="13" spans="1:15">
      <c r="A13" s="10">
        <v>1285</v>
      </c>
      <c r="B13" s="11" t="s">
        <v>98</v>
      </c>
      <c r="C13" s="12" t="s">
        <v>196</v>
      </c>
      <c r="D13" s="13">
        <v>3775000</v>
      </c>
      <c r="E13" s="13">
        <f t="shared" si="0"/>
        <v>113250</v>
      </c>
      <c r="F13" s="20">
        <v>3</v>
      </c>
      <c r="G13" s="13">
        <f t="shared" si="1"/>
        <v>3775000</v>
      </c>
      <c r="H13" s="13">
        <f t="shared" si="2"/>
        <v>0</v>
      </c>
      <c r="I13" s="14" t="s">
        <v>243</v>
      </c>
      <c r="J13" s="12" t="s">
        <v>28</v>
      </c>
      <c r="K13" s="12" t="s">
        <v>236</v>
      </c>
      <c r="L13" s="15">
        <v>31043</v>
      </c>
      <c r="M13" s="15">
        <v>23002</v>
      </c>
      <c r="N13" s="18">
        <f t="shared" ca="1" si="3"/>
        <v>61</v>
      </c>
      <c r="O13" s="18" t="str">
        <f t="shared" si="4"/>
        <v>Francisco Arias</v>
      </c>
    </row>
    <row r="14" spans="1:15">
      <c r="A14" s="10">
        <v>1284</v>
      </c>
      <c r="B14" s="11" t="s">
        <v>99</v>
      </c>
      <c r="C14" s="12" t="s">
        <v>197</v>
      </c>
      <c r="D14" s="13">
        <v>3775000</v>
      </c>
      <c r="E14" s="13">
        <f t="shared" si="0"/>
        <v>113250</v>
      </c>
      <c r="F14" s="20">
        <v>0</v>
      </c>
      <c r="G14" s="13">
        <f t="shared" si="1"/>
        <v>4718750</v>
      </c>
      <c r="H14" s="13">
        <f t="shared" si="2"/>
        <v>943750</v>
      </c>
      <c r="I14" s="14" t="s">
        <v>243</v>
      </c>
      <c r="J14" s="12" t="s">
        <v>28</v>
      </c>
      <c r="K14" s="12" t="s">
        <v>236</v>
      </c>
      <c r="L14" s="15">
        <v>31051</v>
      </c>
      <c r="M14" s="15">
        <v>22991</v>
      </c>
      <c r="N14" s="18">
        <f t="shared" ca="1" si="3"/>
        <v>61</v>
      </c>
      <c r="O14" s="18" t="str">
        <f t="shared" si="4"/>
        <v>Antonio Merizalde</v>
      </c>
    </row>
    <row r="15" spans="1:15">
      <c r="A15" s="10">
        <v>1517</v>
      </c>
      <c r="B15" s="11" t="s">
        <v>90</v>
      </c>
      <c r="C15" s="12" t="s">
        <v>34</v>
      </c>
      <c r="D15" s="13">
        <v>2075000</v>
      </c>
      <c r="E15" s="13">
        <f t="shared" si="0"/>
        <v>62250</v>
      </c>
      <c r="F15" s="20">
        <v>1</v>
      </c>
      <c r="G15" s="13">
        <f t="shared" si="1"/>
        <v>2593750</v>
      </c>
      <c r="H15" s="13">
        <f t="shared" si="2"/>
        <v>518750</v>
      </c>
      <c r="I15" s="14" t="s">
        <v>243</v>
      </c>
      <c r="J15" s="12" t="s">
        <v>28</v>
      </c>
      <c r="K15" s="12" t="s">
        <v>26</v>
      </c>
      <c r="L15" s="15">
        <v>31104</v>
      </c>
      <c r="M15" s="15">
        <v>23199</v>
      </c>
      <c r="N15" s="18">
        <f t="shared" ca="1" si="3"/>
        <v>60</v>
      </c>
      <c r="O15" s="18" t="str">
        <f t="shared" si="4"/>
        <v>Karen Restrepo</v>
      </c>
    </row>
    <row r="16" spans="1:15">
      <c r="A16" s="10">
        <v>1674</v>
      </c>
      <c r="B16" s="11" t="s">
        <v>100</v>
      </c>
      <c r="C16" s="12" t="s">
        <v>40</v>
      </c>
      <c r="D16" s="13">
        <v>3775000</v>
      </c>
      <c r="E16" s="13">
        <f t="shared" si="0"/>
        <v>113250</v>
      </c>
      <c r="F16" s="20">
        <v>2</v>
      </c>
      <c r="G16" s="13">
        <f t="shared" si="1"/>
        <v>3775000</v>
      </c>
      <c r="H16" s="13">
        <f t="shared" si="2"/>
        <v>0</v>
      </c>
      <c r="I16" s="14" t="s">
        <v>243</v>
      </c>
      <c r="J16" s="12" t="s">
        <v>28</v>
      </c>
      <c r="K16" s="12" t="s">
        <v>236</v>
      </c>
      <c r="L16" s="15">
        <v>32971</v>
      </c>
      <c r="M16" s="15">
        <v>22901</v>
      </c>
      <c r="N16" s="18">
        <f t="shared" ca="1" si="3"/>
        <v>61</v>
      </c>
      <c r="O16" s="18" t="str">
        <f t="shared" si="4"/>
        <v>David Lemus</v>
      </c>
    </row>
    <row r="17" spans="1:15">
      <c r="A17" s="10">
        <v>1056</v>
      </c>
      <c r="B17" s="11" t="s">
        <v>140</v>
      </c>
      <c r="C17" s="12" t="s">
        <v>229</v>
      </c>
      <c r="D17" s="13">
        <v>6175000</v>
      </c>
      <c r="E17" s="13">
        <f t="shared" si="0"/>
        <v>185250</v>
      </c>
      <c r="F17" s="20">
        <v>3</v>
      </c>
      <c r="G17" s="13">
        <f t="shared" si="1"/>
        <v>6175000</v>
      </c>
      <c r="H17" s="13">
        <f t="shared" si="2"/>
        <v>0</v>
      </c>
      <c r="I17" s="12" t="s">
        <v>241</v>
      </c>
      <c r="J17" s="12" t="s">
        <v>232</v>
      </c>
      <c r="K17" s="12" t="s">
        <v>234</v>
      </c>
      <c r="L17" s="15">
        <v>29153</v>
      </c>
      <c r="M17" s="15">
        <v>13751</v>
      </c>
      <c r="N17" s="18">
        <f t="shared" ca="1" si="3"/>
        <v>86</v>
      </c>
      <c r="O17" s="18" t="str">
        <f t="shared" si="4"/>
        <v>Javier Santana</v>
      </c>
    </row>
    <row r="18" spans="1:15">
      <c r="A18" s="10">
        <v>1977</v>
      </c>
      <c r="B18" s="11" t="s">
        <v>109</v>
      </c>
      <c r="C18" s="12" t="s">
        <v>203</v>
      </c>
      <c r="D18" s="13">
        <v>4775000</v>
      </c>
      <c r="E18" s="13">
        <f t="shared" si="0"/>
        <v>143250</v>
      </c>
      <c r="F18" s="20">
        <v>3</v>
      </c>
      <c r="G18" s="13">
        <f t="shared" si="1"/>
        <v>4775000</v>
      </c>
      <c r="H18" s="13">
        <f t="shared" si="2"/>
        <v>0</v>
      </c>
      <c r="I18" s="14" t="s">
        <v>241</v>
      </c>
      <c r="J18" s="12" t="s">
        <v>232</v>
      </c>
      <c r="K18" s="12" t="s">
        <v>236</v>
      </c>
      <c r="L18" s="15">
        <v>33490</v>
      </c>
      <c r="M18" s="15">
        <v>22202</v>
      </c>
      <c r="N18" s="18">
        <f t="shared" ca="1" si="3"/>
        <v>63</v>
      </c>
      <c r="O18" s="18" t="str">
        <f t="shared" si="4"/>
        <v>Virginia Saldarriaga</v>
      </c>
    </row>
    <row r="19" spans="1:15">
      <c r="A19" s="10">
        <v>1725</v>
      </c>
      <c r="B19" s="11" t="s">
        <v>45</v>
      </c>
      <c r="C19" s="12" t="s">
        <v>222</v>
      </c>
      <c r="D19" s="13">
        <v>6175000</v>
      </c>
      <c r="E19" s="13">
        <f t="shared" si="0"/>
        <v>185250</v>
      </c>
      <c r="F19" s="20">
        <v>1</v>
      </c>
      <c r="G19" s="13">
        <f t="shared" si="1"/>
        <v>7718750</v>
      </c>
      <c r="H19" s="13">
        <f t="shared" si="2"/>
        <v>1543750</v>
      </c>
      <c r="I19" s="12" t="s">
        <v>241</v>
      </c>
      <c r="J19" s="12" t="s">
        <v>232</v>
      </c>
      <c r="K19" s="12" t="s">
        <v>236</v>
      </c>
      <c r="L19" s="15">
        <v>28523</v>
      </c>
      <c r="M19" s="15">
        <v>19877</v>
      </c>
      <c r="N19" s="18">
        <f t="shared" ca="1" si="3"/>
        <v>69</v>
      </c>
      <c r="O19" s="18" t="str">
        <f t="shared" si="4"/>
        <v>Sergio Posada</v>
      </c>
    </row>
    <row r="20" spans="1:15">
      <c r="A20" s="10">
        <v>1675</v>
      </c>
      <c r="B20" s="8" t="s">
        <v>60</v>
      </c>
      <c r="C20" s="12" t="s">
        <v>154</v>
      </c>
      <c r="D20" s="13">
        <v>7075000</v>
      </c>
      <c r="E20" s="13">
        <f t="shared" si="0"/>
        <v>212250</v>
      </c>
      <c r="F20" s="20">
        <v>1</v>
      </c>
      <c r="G20" s="13">
        <f t="shared" si="1"/>
        <v>8843750</v>
      </c>
      <c r="H20" s="13">
        <f t="shared" si="2"/>
        <v>1768750</v>
      </c>
      <c r="I20" s="12" t="s">
        <v>241</v>
      </c>
      <c r="J20" s="12" t="s">
        <v>232</v>
      </c>
      <c r="K20" s="12" t="s">
        <v>236</v>
      </c>
      <c r="L20" s="15">
        <v>29885</v>
      </c>
      <c r="M20" s="15">
        <v>25447</v>
      </c>
      <c r="N20" s="18">
        <f t="shared" ca="1" si="3"/>
        <v>54</v>
      </c>
      <c r="O20" s="18" t="str">
        <f t="shared" si="4"/>
        <v xml:space="preserve">Jorge Zea </v>
      </c>
    </row>
    <row r="21" spans="1:15">
      <c r="A21" s="10">
        <v>1968</v>
      </c>
      <c r="B21" s="8" t="s">
        <v>59</v>
      </c>
      <c r="C21" s="12" t="s">
        <v>153</v>
      </c>
      <c r="D21" s="13">
        <v>3775000</v>
      </c>
      <c r="E21" s="13">
        <f t="shared" si="0"/>
        <v>113250</v>
      </c>
      <c r="F21" s="20">
        <v>0</v>
      </c>
      <c r="G21" s="13">
        <f t="shared" si="1"/>
        <v>4718750</v>
      </c>
      <c r="H21" s="13">
        <f t="shared" si="2"/>
        <v>943750</v>
      </c>
      <c r="I21" s="14" t="s">
        <v>241</v>
      </c>
      <c r="J21" s="12" t="s">
        <v>232</v>
      </c>
      <c r="K21" s="12" t="s">
        <v>236</v>
      </c>
      <c r="L21" s="15">
        <v>33970</v>
      </c>
      <c r="M21" s="15">
        <v>25342</v>
      </c>
      <c r="N21" s="18">
        <f t="shared" ca="1" si="3"/>
        <v>54</v>
      </c>
      <c r="O21" s="18" t="str">
        <f t="shared" si="4"/>
        <v xml:space="preserve">Mariana Diaz </v>
      </c>
    </row>
    <row r="22" spans="1:15">
      <c r="A22" s="10">
        <v>1723</v>
      </c>
      <c r="B22" s="11" t="s">
        <v>74</v>
      </c>
      <c r="C22" s="12" t="s">
        <v>167</v>
      </c>
      <c r="D22" s="13">
        <v>1925000</v>
      </c>
      <c r="E22" s="13">
        <f t="shared" si="0"/>
        <v>57750</v>
      </c>
      <c r="F22" s="20">
        <v>0</v>
      </c>
      <c r="G22" s="13">
        <f t="shared" si="1"/>
        <v>2406250</v>
      </c>
      <c r="H22" s="13">
        <f t="shared" si="2"/>
        <v>481250</v>
      </c>
      <c r="I22" s="14" t="s">
        <v>241</v>
      </c>
      <c r="J22" s="12" t="s">
        <v>25</v>
      </c>
      <c r="K22" s="12" t="s">
        <v>26</v>
      </c>
      <c r="L22" s="15">
        <v>33091</v>
      </c>
      <c r="M22" s="15">
        <v>23872</v>
      </c>
      <c r="N22" s="18">
        <f t="shared" ca="1" si="3"/>
        <v>58</v>
      </c>
      <c r="O22" s="18" t="str">
        <f t="shared" si="4"/>
        <v>Esteban Giraldo</v>
      </c>
    </row>
    <row r="23" spans="1:15">
      <c r="A23" s="10">
        <v>1076</v>
      </c>
      <c r="B23" s="11" t="s">
        <v>138</v>
      </c>
      <c r="C23" s="12" t="s">
        <v>154</v>
      </c>
      <c r="D23" s="13">
        <v>1775000</v>
      </c>
      <c r="E23" s="13">
        <f t="shared" si="0"/>
        <v>53250</v>
      </c>
      <c r="F23" s="20">
        <v>0</v>
      </c>
      <c r="G23" s="13">
        <f t="shared" si="1"/>
        <v>2218750</v>
      </c>
      <c r="H23" s="13">
        <f t="shared" si="2"/>
        <v>443750</v>
      </c>
      <c r="I23" s="14" t="s">
        <v>241</v>
      </c>
      <c r="J23" s="12" t="s">
        <v>25</v>
      </c>
      <c r="K23" s="12" t="s">
        <v>26</v>
      </c>
      <c r="L23" s="15">
        <v>29066</v>
      </c>
      <c r="M23" s="15">
        <v>14862</v>
      </c>
      <c r="N23" s="18">
        <f t="shared" ca="1" si="3"/>
        <v>83</v>
      </c>
      <c r="O23" s="18" t="str">
        <f t="shared" si="4"/>
        <v>Jorge Idarraga</v>
      </c>
    </row>
    <row r="24" spans="1:15">
      <c r="A24" s="10">
        <v>1816</v>
      </c>
      <c r="B24" s="8" t="s">
        <v>53</v>
      </c>
      <c r="C24" s="12" t="s">
        <v>151</v>
      </c>
      <c r="D24" s="13">
        <v>2175000</v>
      </c>
      <c r="E24" s="13">
        <f t="shared" si="0"/>
        <v>65250</v>
      </c>
      <c r="F24" s="20">
        <v>1</v>
      </c>
      <c r="G24" s="13">
        <f t="shared" si="1"/>
        <v>2718750</v>
      </c>
      <c r="H24" s="13">
        <f t="shared" si="2"/>
        <v>543750</v>
      </c>
      <c r="I24" s="14" t="s">
        <v>241</v>
      </c>
      <c r="J24" s="12" t="s">
        <v>25</v>
      </c>
      <c r="K24" s="12" t="s">
        <v>26</v>
      </c>
      <c r="L24" s="15">
        <v>33062</v>
      </c>
      <c r="M24" s="15">
        <v>25447</v>
      </c>
      <c r="N24" s="18">
        <f t="shared" ca="1" si="3"/>
        <v>54</v>
      </c>
      <c r="O24" s="18" t="str">
        <f t="shared" si="4"/>
        <v>Alejandro Simanca</v>
      </c>
    </row>
    <row r="25" spans="1:15">
      <c r="A25" s="10">
        <v>1154</v>
      </c>
      <c r="B25" s="11" t="s">
        <v>123</v>
      </c>
      <c r="C25" s="12" t="s">
        <v>218</v>
      </c>
      <c r="D25" s="13">
        <v>4675000</v>
      </c>
      <c r="E25" s="13">
        <f t="shared" si="0"/>
        <v>140250</v>
      </c>
      <c r="F25" s="20">
        <v>2</v>
      </c>
      <c r="G25" s="13">
        <f t="shared" si="1"/>
        <v>4675000</v>
      </c>
      <c r="H25" s="13">
        <f t="shared" si="2"/>
        <v>0</v>
      </c>
      <c r="I25" s="12" t="s">
        <v>241</v>
      </c>
      <c r="J25" s="12" t="s">
        <v>25</v>
      </c>
      <c r="K25" s="12" t="s">
        <v>234</v>
      </c>
      <c r="L25" s="15">
        <v>31965</v>
      </c>
      <c r="M25" s="15">
        <v>20400</v>
      </c>
      <c r="N25" s="18">
        <f t="shared" ca="1" si="3"/>
        <v>68</v>
      </c>
      <c r="O25" s="18" t="str">
        <f t="shared" si="4"/>
        <v>Angelina Pulgarin</v>
      </c>
    </row>
    <row r="26" spans="1:15">
      <c r="A26" s="10">
        <v>1294</v>
      </c>
      <c r="B26" s="11" t="s">
        <v>125</v>
      </c>
      <c r="C26" s="12" t="s">
        <v>220</v>
      </c>
      <c r="D26" s="13">
        <v>3775000</v>
      </c>
      <c r="E26" s="13">
        <f t="shared" si="0"/>
        <v>113250</v>
      </c>
      <c r="F26" s="20">
        <v>2</v>
      </c>
      <c r="G26" s="13">
        <f t="shared" si="1"/>
        <v>3775000</v>
      </c>
      <c r="H26" s="13">
        <f t="shared" si="2"/>
        <v>0</v>
      </c>
      <c r="I26" s="14" t="s">
        <v>241</v>
      </c>
      <c r="J26" s="12" t="s">
        <v>25</v>
      </c>
      <c r="K26" s="12" t="s">
        <v>236</v>
      </c>
      <c r="L26" s="15">
        <v>30931</v>
      </c>
      <c r="M26" s="15">
        <v>19972</v>
      </c>
      <c r="N26" s="18">
        <f t="shared" ca="1" si="3"/>
        <v>69</v>
      </c>
      <c r="O26" s="18" t="str">
        <f t="shared" si="4"/>
        <v>Brenda Aguirre</v>
      </c>
    </row>
    <row r="27" spans="1:15">
      <c r="A27" s="10">
        <v>1428</v>
      </c>
      <c r="B27" s="11" t="s">
        <v>117</v>
      </c>
      <c r="C27" s="12" t="s">
        <v>210</v>
      </c>
      <c r="D27" s="13">
        <v>3775000</v>
      </c>
      <c r="E27" s="13">
        <f t="shared" si="0"/>
        <v>113250</v>
      </c>
      <c r="F27" s="20">
        <v>2</v>
      </c>
      <c r="G27" s="13">
        <f t="shared" si="1"/>
        <v>3775000</v>
      </c>
      <c r="H27" s="13">
        <f t="shared" si="2"/>
        <v>0</v>
      </c>
      <c r="I27" s="14" t="s">
        <v>241</v>
      </c>
      <c r="J27" s="12" t="s">
        <v>25</v>
      </c>
      <c r="K27" s="12" t="s">
        <v>236</v>
      </c>
      <c r="L27" s="15">
        <v>31728</v>
      </c>
      <c r="M27" s="15">
        <v>21267</v>
      </c>
      <c r="N27" s="18">
        <f t="shared" ca="1" si="3"/>
        <v>65</v>
      </c>
      <c r="O27" s="18" t="str">
        <f t="shared" si="4"/>
        <v>Gloria Tamayo</v>
      </c>
    </row>
    <row r="28" spans="1:15">
      <c r="A28" s="10">
        <v>1814</v>
      </c>
      <c r="B28" s="8" t="s">
        <v>58</v>
      </c>
      <c r="C28" s="12" t="s">
        <v>152</v>
      </c>
      <c r="D28" s="13">
        <v>3775000</v>
      </c>
      <c r="E28" s="13">
        <f t="shared" si="0"/>
        <v>113250</v>
      </c>
      <c r="F28" s="20">
        <v>0</v>
      </c>
      <c r="G28" s="13">
        <f t="shared" si="1"/>
        <v>4718750</v>
      </c>
      <c r="H28" s="13">
        <f t="shared" si="2"/>
        <v>943750</v>
      </c>
      <c r="I28" s="14" t="s">
        <v>241</v>
      </c>
      <c r="J28" s="12" t="s">
        <v>25</v>
      </c>
      <c r="K28" s="12" t="s">
        <v>236</v>
      </c>
      <c r="L28" s="15">
        <v>32571</v>
      </c>
      <c r="M28" s="15">
        <v>25432</v>
      </c>
      <c r="N28" s="18">
        <f t="shared" ca="1" si="3"/>
        <v>54</v>
      </c>
      <c r="O28" s="18" t="str">
        <f t="shared" si="4"/>
        <v xml:space="preserve">Andrea Carmona </v>
      </c>
    </row>
    <row r="29" spans="1:15">
      <c r="A29" s="10">
        <v>1978</v>
      </c>
      <c r="B29" s="11" t="s">
        <v>59</v>
      </c>
      <c r="C29" s="12" t="s">
        <v>160</v>
      </c>
      <c r="D29" s="13">
        <v>3775000</v>
      </c>
      <c r="E29" s="13">
        <f t="shared" si="0"/>
        <v>113250</v>
      </c>
      <c r="F29" s="20">
        <v>2</v>
      </c>
      <c r="G29" s="13">
        <f t="shared" si="1"/>
        <v>3775000</v>
      </c>
      <c r="H29" s="13">
        <f t="shared" si="2"/>
        <v>0</v>
      </c>
      <c r="I29" s="14" t="s">
        <v>241</v>
      </c>
      <c r="J29" s="12" t="s">
        <v>25</v>
      </c>
      <c r="K29" s="12" t="s">
        <v>236</v>
      </c>
      <c r="L29" s="15">
        <v>29377</v>
      </c>
      <c r="M29" s="15">
        <v>24741</v>
      </c>
      <c r="N29" s="18">
        <f t="shared" ca="1" si="3"/>
        <v>56</v>
      </c>
      <c r="O29" s="18" t="str">
        <f t="shared" si="4"/>
        <v xml:space="preserve">Lucero Diaz </v>
      </c>
    </row>
    <row r="30" spans="1:15">
      <c r="A30" s="10">
        <v>1531</v>
      </c>
      <c r="B30" s="11" t="s">
        <v>68</v>
      </c>
      <c r="C30" s="12" t="s">
        <v>162</v>
      </c>
      <c r="D30" s="13">
        <v>3375000</v>
      </c>
      <c r="E30" s="13">
        <f t="shared" si="0"/>
        <v>101250</v>
      </c>
      <c r="F30" s="20">
        <v>3</v>
      </c>
      <c r="G30" s="13">
        <f t="shared" si="1"/>
        <v>3375000</v>
      </c>
      <c r="H30" s="13">
        <f t="shared" si="2"/>
        <v>0</v>
      </c>
      <c r="I30" s="14" t="s">
        <v>241</v>
      </c>
      <c r="J30" s="12" t="s">
        <v>25</v>
      </c>
      <c r="K30" s="12" t="s">
        <v>33</v>
      </c>
      <c r="L30" s="15">
        <v>31543</v>
      </c>
      <c r="M30" s="15">
        <v>24491</v>
      </c>
      <c r="N30" s="18">
        <f t="shared" ca="1" si="3"/>
        <v>57</v>
      </c>
      <c r="O30" s="18" t="str">
        <f t="shared" si="4"/>
        <v>Angela Alzate</v>
      </c>
    </row>
    <row r="31" spans="1:15">
      <c r="A31" s="10">
        <v>1931</v>
      </c>
      <c r="B31" s="11" t="s">
        <v>49</v>
      </c>
      <c r="C31" s="12" t="s">
        <v>146</v>
      </c>
      <c r="D31" s="13">
        <v>3135000</v>
      </c>
      <c r="E31" s="13">
        <f t="shared" si="0"/>
        <v>94050</v>
      </c>
      <c r="F31" s="20">
        <v>2</v>
      </c>
      <c r="G31" s="13">
        <f t="shared" si="1"/>
        <v>3135000</v>
      </c>
      <c r="H31" s="13">
        <f t="shared" si="2"/>
        <v>0</v>
      </c>
      <c r="I31" s="14" t="s">
        <v>239</v>
      </c>
      <c r="J31" s="12" t="s">
        <v>27</v>
      </c>
      <c r="K31" s="12" t="s">
        <v>234</v>
      </c>
      <c r="L31" s="15">
        <v>32679</v>
      </c>
      <c r="M31" s="15">
        <v>25351</v>
      </c>
      <c r="N31" s="18">
        <f t="shared" ca="1" si="3"/>
        <v>54</v>
      </c>
      <c r="O31" s="18" t="str">
        <f t="shared" si="4"/>
        <v>Felipe Arango</v>
      </c>
    </row>
    <row r="32" spans="1:15">
      <c r="A32" s="10">
        <v>1932</v>
      </c>
      <c r="B32" s="11" t="s">
        <v>134</v>
      </c>
      <c r="C32" s="12" t="s">
        <v>189</v>
      </c>
      <c r="D32" s="13">
        <v>2975000</v>
      </c>
      <c r="E32" s="13">
        <f t="shared" si="0"/>
        <v>89250</v>
      </c>
      <c r="F32" s="20">
        <v>3</v>
      </c>
      <c r="G32" s="13">
        <f t="shared" si="1"/>
        <v>2975000</v>
      </c>
      <c r="H32" s="13">
        <f t="shared" si="2"/>
        <v>0</v>
      </c>
      <c r="I32" s="14" t="s">
        <v>239</v>
      </c>
      <c r="J32" s="12" t="s">
        <v>27</v>
      </c>
      <c r="K32" s="12" t="s">
        <v>234</v>
      </c>
      <c r="L32" s="15">
        <v>32671</v>
      </c>
      <c r="M32" s="15">
        <v>18057</v>
      </c>
      <c r="N32" s="18">
        <f t="shared" ca="1" si="3"/>
        <v>74</v>
      </c>
      <c r="O32" s="18" t="str">
        <f t="shared" si="4"/>
        <v>Elena Garces</v>
      </c>
    </row>
    <row r="33" spans="1:15">
      <c r="A33" s="10">
        <v>1291</v>
      </c>
      <c r="B33" s="11" t="s">
        <v>93</v>
      </c>
      <c r="C33" s="12" t="s">
        <v>213</v>
      </c>
      <c r="D33" s="13">
        <v>1925000</v>
      </c>
      <c r="E33" s="13">
        <f t="shared" si="0"/>
        <v>57750</v>
      </c>
      <c r="F33" s="20">
        <v>1</v>
      </c>
      <c r="G33" s="13">
        <f t="shared" si="1"/>
        <v>2406250</v>
      </c>
      <c r="H33" s="13">
        <f t="shared" si="2"/>
        <v>481250</v>
      </c>
      <c r="I33" s="14" t="s">
        <v>239</v>
      </c>
      <c r="J33" s="12" t="s">
        <v>27</v>
      </c>
      <c r="K33" s="12" t="s">
        <v>26</v>
      </c>
      <c r="L33" s="15">
        <v>31042</v>
      </c>
      <c r="M33" s="15">
        <v>20559</v>
      </c>
      <c r="N33" s="18">
        <f t="shared" ca="1" si="3"/>
        <v>67</v>
      </c>
      <c r="O33" s="18" t="str">
        <f t="shared" si="4"/>
        <v>Carmen Uribe</v>
      </c>
    </row>
    <row r="34" spans="1:15">
      <c r="A34" s="10">
        <v>1530</v>
      </c>
      <c r="B34" s="11" t="s">
        <v>56</v>
      </c>
      <c r="C34" s="12" t="s">
        <v>158</v>
      </c>
      <c r="D34" s="13">
        <v>2035000</v>
      </c>
      <c r="E34" s="13">
        <f t="shared" si="0"/>
        <v>61050</v>
      </c>
      <c r="F34" s="20">
        <v>0</v>
      </c>
      <c r="G34" s="13">
        <f t="shared" si="1"/>
        <v>2543750</v>
      </c>
      <c r="H34" s="13">
        <f t="shared" si="2"/>
        <v>508750</v>
      </c>
      <c r="I34" s="12" t="s">
        <v>239</v>
      </c>
      <c r="J34" s="12" t="s">
        <v>27</v>
      </c>
      <c r="K34" s="12" t="s">
        <v>236</v>
      </c>
      <c r="L34" s="15">
        <v>33258</v>
      </c>
      <c r="M34" s="15">
        <v>24487</v>
      </c>
      <c r="N34" s="18">
        <f t="shared" ca="1" si="3"/>
        <v>57</v>
      </c>
      <c r="O34" s="18" t="str">
        <f t="shared" si="4"/>
        <v>Daniel Ospina</v>
      </c>
    </row>
    <row r="35" spans="1:15">
      <c r="A35" s="10">
        <v>1152</v>
      </c>
      <c r="B35" s="11" t="s">
        <v>70</v>
      </c>
      <c r="C35" s="12" t="s">
        <v>164</v>
      </c>
      <c r="D35" s="13">
        <v>1925000</v>
      </c>
      <c r="E35" s="13">
        <f t="shared" si="0"/>
        <v>57750</v>
      </c>
      <c r="F35" s="20">
        <v>0</v>
      </c>
      <c r="G35" s="13">
        <f t="shared" si="1"/>
        <v>2406250</v>
      </c>
      <c r="H35" s="13">
        <f t="shared" si="2"/>
        <v>481250</v>
      </c>
      <c r="I35" s="14" t="s">
        <v>239</v>
      </c>
      <c r="J35" s="12" t="s">
        <v>27</v>
      </c>
      <c r="K35" s="12" t="s">
        <v>236</v>
      </c>
      <c r="L35" s="15">
        <v>32894</v>
      </c>
      <c r="M35" s="15">
        <v>24038</v>
      </c>
      <c r="N35" s="18">
        <f t="shared" ca="1" si="3"/>
        <v>58</v>
      </c>
      <c r="O35" s="18" t="str">
        <f t="shared" si="4"/>
        <v>Alberto Peláez</v>
      </c>
    </row>
    <row r="36" spans="1:15">
      <c r="A36" s="10">
        <v>1079</v>
      </c>
      <c r="B36" s="11" t="s">
        <v>81</v>
      </c>
      <c r="C36" s="12" t="s">
        <v>189</v>
      </c>
      <c r="D36" s="13">
        <v>1925000</v>
      </c>
      <c r="E36" s="13">
        <f t="shared" si="0"/>
        <v>57750</v>
      </c>
      <c r="F36" s="20">
        <v>1</v>
      </c>
      <c r="G36" s="13">
        <f t="shared" si="1"/>
        <v>2406250</v>
      </c>
      <c r="H36" s="13">
        <f t="shared" si="2"/>
        <v>481250</v>
      </c>
      <c r="I36" s="14" t="s">
        <v>239</v>
      </c>
      <c r="J36" s="12" t="s">
        <v>27</v>
      </c>
      <c r="K36" s="12" t="s">
        <v>236</v>
      </c>
      <c r="L36" s="15">
        <v>31495</v>
      </c>
      <c r="M36" s="15">
        <v>22982</v>
      </c>
      <c r="N36" s="18">
        <f t="shared" ca="1" si="3"/>
        <v>61</v>
      </c>
      <c r="O36" s="18" t="str">
        <f t="shared" si="4"/>
        <v>Elena Perez</v>
      </c>
    </row>
    <row r="37" spans="1:15">
      <c r="A37" s="10">
        <v>1676</v>
      </c>
      <c r="B37" s="11" t="s">
        <v>51</v>
      </c>
      <c r="C37" s="12" t="s">
        <v>148</v>
      </c>
      <c r="D37" s="13">
        <v>2075000</v>
      </c>
      <c r="E37" s="13">
        <f t="shared" si="0"/>
        <v>62250</v>
      </c>
      <c r="F37" s="20">
        <v>3</v>
      </c>
      <c r="G37" s="13">
        <f t="shared" si="1"/>
        <v>2075000</v>
      </c>
      <c r="H37" s="13">
        <f t="shared" si="2"/>
        <v>0</v>
      </c>
      <c r="I37" s="14" t="s">
        <v>239</v>
      </c>
      <c r="J37" s="12" t="s">
        <v>27</v>
      </c>
      <c r="K37" s="12" t="s">
        <v>236</v>
      </c>
      <c r="L37" s="15">
        <v>29877</v>
      </c>
      <c r="M37" s="15">
        <v>25458</v>
      </c>
      <c r="N37" s="18">
        <f t="shared" ca="1" si="3"/>
        <v>54</v>
      </c>
      <c r="O37" s="18" t="str">
        <f t="shared" si="4"/>
        <v>Sebastian Carmona</v>
      </c>
    </row>
    <row r="38" spans="1:15">
      <c r="A38" s="10">
        <v>1290</v>
      </c>
      <c r="B38" s="11" t="s">
        <v>69</v>
      </c>
      <c r="C38" s="12" t="s">
        <v>163</v>
      </c>
      <c r="D38" s="13">
        <v>1925000</v>
      </c>
      <c r="E38" s="13">
        <f t="shared" si="0"/>
        <v>57750</v>
      </c>
      <c r="F38" s="20">
        <v>1</v>
      </c>
      <c r="G38" s="13">
        <f t="shared" si="1"/>
        <v>2406250</v>
      </c>
      <c r="H38" s="13">
        <f t="shared" si="2"/>
        <v>481250</v>
      </c>
      <c r="I38" s="14" t="s">
        <v>239</v>
      </c>
      <c r="J38" s="12" t="s">
        <v>27</v>
      </c>
      <c r="K38" s="12" t="s">
        <v>236</v>
      </c>
      <c r="L38" s="15">
        <v>31050</v>
      </c>
      <c r="M38" s="15">
        <v>24200</v>
      </c>
      <c r="N38" s="18">
        <f t="shared" ca="1" si="3"/>
        <v>57</v>
      </c>
      <c r="O38" s="18" t="str">
        <f t="shared" si="4"/>
        <v>Oscar Cifuentes</v>
      </c>
    </row>
    <row r="39" spans="1:15">
      <c r="A39" s="10">
        <v>1961</v>
      </c>
      <c r="B39" s="11" t="s">
        <v>46</v>
      </c>
      <c r="C39" s="12" t="s">
        <v>147</v>
      </c>
      <c r="D39" s="13">
        <v>1925000</v>
      </c>
      <c r="E39" s="13">
        <f t="shared" si="0"/>
        <v>57750</v>
      </c>
      <c r="F39" s="20">
        <v>2</v>
      </c>
      <c r="G39" s="13">
        <f t="shared" si="1"/>
        <v>1925000</v>
      </c>
      <c r="H39" s="13">
        <f t="shared" si="2"/>
        <v>0</v>
      </c>
      <c r="I39" s="14" t="s">
        <v>239</v>
      </c>
      <c r="J39" s="12" t="s">
        <v>27</v>
      </c>
      <c r="K39" s="12" t="s">
        <v>236</v>
      </c>
      <c r="L39" s="15">
        <v>31721</v>
      </c>
      <c r="M39" s="15">
        <v>23834</v>
      </c>
      <c r="N39" s="18">
        <f t="shared" ca="1" si="3"/>
        <v>58</v>
      </c>
      <c r="O39" s="18" t="str">
        <f t="shared" si="4"/>
        <v>Santiago Jaramillo</v>
      </c>
    </row>
    <row r="40" spans="1:15">
      <c r="A40" s="10">
        <v>1675</v>
      </c>
      <c r="B40" s="11" t="s">
        <v>84</v>
      </c>
      <c r="C40" s="12" t="s">
        <v>179</v>
      </c>
      <c r="D40" s="13">
        <v>1925000</v>
      </c>
      <c r="E40" s="13">
        <f t="shared" si="0"/>
        <v>57750</v>
      </c>
      <c r="F40" s="20">
        <v>0</v>
      </c>
      <c r="G40" s="13">
        <f t="shared" si="1"/>
        <v>2406250</v>
      </c>
      <c r="H40" s="13">
        <f t="shared" si="2"/>
        <v>481250</v>
      </c>
      <c r="I40" s="14" t="s">
        <v>239</v>
      </c>
      <c r="J40" s="12" t="s">
        <v>27</v>
      </c>
      <c r="K40" s="12" t="s">
        <v>236</v>
      </c>
      <c r="L40" s="15">
        <v>33680</v>
      </c>
      <c r="M40" s="15">
        <v>23404</v>
      </c>
      <c r="N40" s="18">
        <f t="shared" ca="1" si="3"/>
        <v>60</v>
      </c>
      <c r="O40" s="18" t="str">
        <f t="shared" si="4"/>
        <v>Luis Melano</v>
      </c>
    </row>
    <row r="41" spans="1:15">
      <c r="A41" s="10">
        <v>1368</v>
      </c>
      <c r="B41" s="11" t="s">
        <v>107</v>
      </c>
      <c r="C41" s="12" t="s">
        <v>38</v>
      </c>
      <c r="D41" s="13">
        <v>1855000</v>
      </c>
      <c r="E41" s="13">
        <f t="shared" si="0"/>
        <v>55650</v>
      </c>
      <c r="F41" s="20">
        <v>3</v>
      </c>
      <c r="G41" s="13">
        <f t="shared" si="1"/>
        <v>1855000</v>
      </c>
      <c r="H41" s="13">
        <f t="shared" si="2"/>
        <v>0</v>
      </c>
      <c r="I41" s="14" t="s">
        <v>239</v>
      </c>
      <c r="J41" s="12" t="s">
        <v>27</v>
      </c>
      <c r="K41" s="12" t="s">
        <v>236</v>
      </c>
      <c r="L41" s="15">
        <v>30386</v>
      </c>
      <c r="M41" s="15">
        <v>21678</v>
      </c>
      <c r="N41" s="18">
        <f t="shared" ca="1" si="3"/>
        <v>64</v>
      </c>
      <c r="O41" s="18" t="str">
        <f t="shared" si="4"/>
        <v>Tammy Mendez</v>
      </c>
    </row>
    <row r="42" spans="1:15">
      <c r="A42" s="10">
        <v>1153</v>
      </c>
      <c r="B42" s="11" t="s">
        <v>72</v>
      </c>
      <c r="C42" s="12" t="s">
        <v>165</v>
      </c>
      <c r="D42" s="13">
        <v>1925000</v>
      </c>
      <c r="E42" s="13">
        <f t="shared" si="0"/>
        <v>57750</v>
      </c>
      <c r="F42" s="20">
        <v>2</v>
      </c>
      <c r="G42" s="13">
        <f t="shared" si="1"/>
        <v>1925000</v>
      </c>
      <c r="H42" s="13">
        <f t="shared" si="2"/>
        <v>0</v>
      </c>
      <c r="I42" s="14" t="s">
        <v>239</v>
      </c>
      <c r="J42" s="12" t="s">
        <v>27</v>
      </c>
      <c r="K42" s="12" t="s">
        <v>33</v>
      </c>
      <c r="L42" s="15">
        <v>32886</v>
      </c>
      <c r="M42" s="15">
        <v>24049</v>
      </c>
      <c r="N42" s="18">
        <f t="shared" ca="1" si="3"/>
        <v>58</v>
      </c>
      <c r="O42" s="18" t="str">
        <f t="shared" si="4"/>
        <v>Tomas Ramirez</v>
      </c>
    </row>
    <row r="43" spans="1:15">
      <c r="A43" s="10">
        <v>1960</v>
      </c>
      <c r="B43" s="11" t="s">
        <v>71</v>
      </c>
      <c r="C43" s="12" t="s">
        <v>146</v>
      </c>
      <c r="D43" s="13">
        <v>1925000</v>
      </c>
      <c r="E43" s="13">
        <f t="shared" si="0"/>
        <v>57750</v>
      </c>
      <c r="F43" s="20">
        <v>0</v>
      </c>
      <c r="G43" s="13">
        <f t="shared" si="1"/>
        <v>2406250</v>
      </c>
      <c r="H43" s="13">
        <f t="shared" si="2"/>
        <v>481250</v>
      </c>
      <c r="I43" s="14" t="s">
        <v>239</v>
      </c>
      <c r="J43" s="12" t="s">
        <v>27</v>
      </c>
      <c r="K43" s="12" t="s">
        <v>26</v>
      </c>
      <c r="L43" s="15">
        <v>31729</v>
      </c>
      <c r="M43" s="15">
        <v>23823</v>
      </c>
      <c r="N43" s="18">
        <f t="shared" ca="1" si="3"/>
        <v>58</v>
      </c>
      <c r="O43" s="18" t="str">
        <f t="shared" si="4"/>
        <v>Felipe Girando</v>
      </c>
    </row>
    <row r="44" spans="1:15">
      <c r="A44" s="10">
        <v>1908</v>
      </c>
      <c r="B44" s="11" t="s">
        <v>116</v>
      </c>
      <c r="C44" s="12" t="s">
        <v>209</v>
      </c>
      <c r="D44" s="13">
        <v>6175000</v>
      </c>
      <c r="E44" s="13">
        <f t="shared" si="0"/>
        <v>185250</v>
      </c>
      <c r="F44" s="20">
        <v>3</v>
      </c>
      <c r="G44" s="13">
        <f t="shared" si="1"/>
        <v>6175000</v>
      </c>
      <c r="H44" s="13">
        <f t="shared" si="2"/>
        <v>0</v>
      </c>
      <c r="I44" s="14" t="s">
        <v>239</v>
      </c>
      <c r="J44" s="12" t="s">
        <v>27</v>
      </c>
      <c r="K44" s="12" t="s">
        <v>234</v>
      </c>
      <c r="L44" s="15">
        <v>30817</v>
      </c>
      <c r="M44" s="15">
        <v>21449</v>
      </c>
      <c r="N44" s="18">
        <f t="shared" ca="1" si="3"/>
        <v>65</v>
      </c>
      <c r="O44" s="18" t="str">
        <f t="shared" si="4"/>
        <v>Patricia Diez</v>
      </c>
    </row>
    <row r="45" spans="1:15">
      <c r="A45" s="10">
        <v>1011</v>
      </c>
      <c r="B45" s="11" t="s">
        <v>83</v>
      </c>
      <c r="C45" s="12" t="s">
        <v>178</v>
      </c>
      <c r="D45" s="13">
        <v>3275000</v>
      </c>
      <c r="E45" s="13">
        <f t="shared" si="0"/>
        <v>98250</v>
      </c>
      <c r="F45" s="20">
        <v>1</v>
      </c>
      <c r="G45" s="13">
        <f t="shared" si="1"/>
        <v>4093750</v>
      </c>
      <c r="H45" s="13">
        <f t="shared" si="2"/>
        <v>818750</v>
      </c>
      <c r="I45" s="12" t="s">
        <v>239</v>
      </c>
      <c r="J45" s="12" t="s">
        <v>27</v>
      </c>
      <c r="K45" s="12" t="s">
        <v>236</v>
      </c>
      <c r="L45" s="15">
        <v>31446</v>
      </c>
      <c r="M45" s="15">
        <v>23702</v>
      </c>
      <c r="N45" s="18">
        <f t="shared" ca="1" si="3"/>
        <v>59</v>
      </c>
      <c r="O45" s="18" t="str">
        <f t="shared" si="4"/>
        <v>Luisa Sierra</v>
      </c>
    </row>
    <row r="46" spans="1:15">
      <c r="A46" s="10">
        <v>1359</v>
      </c>
      <c r="B46" s="11" t="s">
        <v>113</v>
      </c>
      <c r="C46" s="12" t="s">
        <v>30</v>
      </c>
      <c r="D46" s="13">
        <v>2875000</v>
      </c>
      <c r="E46" s="13">
        <f t="shared" si="0"/>
        <v>86250</v>
      </c>
      <c r="F46" s="20">
        <v>3</v>
      </c>
      <c r="G46" s="13">
        <f t="shared" si="1"/>
        <v>2875000</v>
      </c>
      <c r="H46" s="13">
        <f t="shared" si="2"/>
        <v>0</v>
      </c>
      <c r="I46" s="14" t="s">
        <v>239</v>
      </c>
      <c r="J46" s="12" t="s">
        <v>28</v>
      </c>
      <c r="K46" s="12" t="s">
        <v>236</v>
      </c>
      <c r="L46" s="15">
        <v>33094</v>
      </c>
      <c r="M46" s="15">
        <v>22074</v>
      </c>
      <c r="N46" s="18">
        <f t="shared" ca="1" si="3"/>
        <v>63</v>
      </c>
      <c r="O46" s="18" t="str">
        <f t="shared" si="4"/>
        <v>Sara Vallejo</v>
      </c>
    </row>
    <row r="47" spans="1:15">
      <c r="A47" s="10">
        <v>1724</v>
      </c>
      <c r="B47" s="11" t="s">
        <v>127</v>
      </c>
      <c r="C47" s="12" t="s">
        <v>31</v>
      </c>
      <c r="D47" s="13">
        <v>2875000</v>
      </c>
      <c r="E47" s="13">
        <f t="shared" si="0"/>
        <v>86250</v>
      </c>
      <c r="F47" s="20">
        <v>3</v>
      </c>
      <c r="G47" s="13">
        <f t="shared" si="1"/>
        <v>2875000</v>
      </c>
      <c r="H47" s="13">
        <f t="shared" si="2"/>
        <v>0</v>
      </c>
      <c r="I47" s="14" t="s">
        <v>239</v>
      </c>
      <c r="J47" s="12" t="s">
        <v>28</v>
      </c>
      <c r="K47" s="12" t="s">
        <v>236</v>
      </c>
      <c r="L47" s="15">
        <v>28531</v>
      </c>
      <c r="M47" s="15">
        <v>19866</v>
      </c>
      <c r="N47" s="18">
        <f t="shared" ca="1" si="3"/>
        <v>69</v>
      </c>
      <c r="O47" s="18" t="str">
        <f t="shared" si="4"/>
        <v>Alexandra Guerrero</v>
      </c>
    </row>
    <row r="48" spans="1:15">
      <c r="A48" s="10">
        <v>1923</v>
      </c>
      <c r="B48" s="11" t="s">
        <v>104</v>
      </c>
      <c r="C48" s="12" t="s">
        <v>32</v>
      </c>
      <c r="D48" s="13">
        <v>2875000</v>
      </c>
      <c r="E48" s="13">
        <f t="shared" si="0"/>
        <v>86250</v>
      </c>
      <c r="F48" s="20">
        <v>1</v>
      </c>
      <c r="G48" s="13">
        <f t="shared" si="1"/>
        <v>3593750</v>
      </c>
      <c r="H48" s="13">
        <f t="shared" si="2"/>
        <v>718750</v>
      </c>
      <c r="I48" s="14" t="s">
        <v>239</v>
      </c>
      <c r="J48" s="12" t="s">
        <v>28</v>
      </c>
      <c r="K48" s="12" t="s">
        <v>236</v>
      </c>
      <c r="L48" s="15">
        <v>31743</v>
      </c>
      <c r="M48" s="15">
        <v>22347</v>
      </c>
      <c r="N48" s="18">
        <f t="shared" ca="1" si="3"/>
        <v>63</v>
      </c>
      <c r="O48" s="18" t="str">
        <f t="shared" si="4"/>
        <v>Lisa Guerra</v>
      </c>
    </row>
    <row r="49" spans="1:15">
      <c r="A49" s="10">
        <v>1794</v>
      </c>
      <c r="B49" s="8" t="s">
        <v>66</v>
      </c>
      <c r="C49" s="12" t="s">
        <v>156</v>
      </c>
      <c r="D49" s="13">
        <v>2875000</v>
      </c>
      <c r="E49" s="13">
        <f t="shared" si="0"/>
        <v>86250</v>
      </c>
      <c r="F49" s="20">
        <v>2</v>
      </c>
      <c r="G49" s="13">
        <f t="shared" si="1"/>
        <v>2875000</v>
      </c>
      <c r="H49" s="13">
        <f t="shared" si="2"/>
        <v>0</v>
      </c>
      <c r="I49" s="12" t="s">
        <v>239</v>
      </c>
      <c r="J49" s="12" t="s">
        <v>28</v>
      </c>
      <c r="K49" s="12" t="s">
        <v>236</v>
      </c>
      <c r="L49" s="15">
        <v>31034</v>
      </c>
      <c r="M49" s="15">
        <v>25129</v>
      </c>
      <c r="N49" s="18">
        <f t="shared" ca="1" si="3"/>
        <v>55</v>
      </c>
      <c r="O49" s="18" t="str">
        <f t="shared" si="4"/>
        <v xml:space="preserve">Ana Maria Rodríguez </v>
      </c>
    </row>
    <row r="50" spans="1:15">
      <c r="A50" s="10">
        <v>1558</v>
      </c>
      <c r="B50" s="11" t="s">
        <v>79</v>
      </c>
      <c r="C50" s="12" t="s">
        <v>173</v>
      </c>
      <c r="D50" s="13">
        <v>2875000</v>
      </c>
      <c r="E50" s="13">
        <f t="shared" si="0"/>
        <v>86250</v>
      </c>
      <c r="F50" s="20">
        <v>3</v>
      </c>
      <c r="G50" s="13">
        <f t="shared" si="1"/>
        <v>2875000</v>
      </c>
      <c r="H50" s="13">
        <f t="shared" si="2"/>
        <v>0</v>
      </c>
      <c r="I50" s="12" t="s">
        <v>239</v>
      </c>
      <c r="J50" s="12" t="s">
        <v>28</v>
      </c>
      <c r="K50" s="12" t="s">
        <v>236</v>
      </c>
      <c r="L50" s="15">
        <v>30240</v>
      </c>
      <c r="M50" s="15">
        <v>24011</v>
      </c>
      <c r="N50" s="18">
        <f t="shared" ca="1" si="3"/>
        <v>58</v>
      </c>
      <c r="O50" s="18" t="str">
        <f t="shared" si="4"/>
        <v>Sofia Marulanda</v>
      </c>
    </row>
    <row r="51" spans="1:15">
      <c r="A51" s="10">
        <v>1949</v>
      </c>
      <c r="B51" s="11" t="s">
        <v>131</v>
      </c>
      <c r="C51" s="12" t="s">
        <v>225</v>
      </c>
      <c r="D51" s="13">
        <v>4675000</v>
      </c>
      <c r="E51" s="13">
        <f t="shared" si="0"/>
        <v>140250</v>
      </c>
      <c r="F51" s="20">
        <v>3</v>
      </c>
      <c r="G51" s="13">
        <f t="shared" si="1"/>
        <v>4675000</v>
      </c>
      <c r="H51" s="13">
        <f t="shared" si="2"/>
        <v>0</v>
      </c>
      <c r="I51" s="12" t="s">
        <v>239</v>
      </c>
      <c r="J51" s="12" t="s">
        <v>28</v>
      </c>
      <c r="K51" s="12" t="s">
        <v>236</v>
      </c>
      <c r="L51" s="15">
        <v>29871</v>
      </c>
      <c r="M51" s="15">
        <v>18685</v>
      </c>
      <c r="N51" s="18">
        <f t="shared" ca="1" si="3"/>
        <v>73</v>
      </c>
      <c r="O51" s="18" t="str">
        <f t="shared" si="4"/>
        <v>Paula Palacio</v>
      </c>
    </row>
    <row r="52" spans="1:15">
      <c r="A52" s="10">
        <v>1311</v>
      </c>
      <c r="B52" s="11" t="s">
        <v>88</v>
      </c>
      <c r="C52" s="12" t="s">
        <v>184</v>
      </c>
      <c r="D52" s="13">
        <v>4375000</v>
      </c>
      <c r="E52" s="13">
        <f t="shared" si="0"/>
        <v>131250</v>
      </c>
      <c r="F52" s="20">
        <v>1</v>
      </c>
      <c r="G52" s="13">
        <f t="shared" si="1"/>
        <v>5468750</v>
      </c>
      <c r="H52" s="13">
        <f t="shared" si="2"/>
        <v>1093750</v>
      </c>
      <c r="I52" s="14" t="s">
        <v>239</v>
      </c>
      <c r="J52" s="12" t="s">
        <v>28</v>
      </c>
      <c r="K52" s="12" t="s">
        <v>236</v>
      </c>
      <c r="L52" s="15">
        <v>31681</v>
      </c>
      <c r="M52" s="15">
        <v>23694</v>
      </c>
      <c r="N52" s="18">
        <f t="shared" ca="1" si="3"/>
        <v>59</v>
      </c>
      <c r="O52" s="18" t="str">
        <f t="shared" si="4"/>
        <v>Jesus Bermudez</v>
      </c>
    </row>
    <row r="53" spans="1:15">
      <c r="A53" s="10">
        <v>1906</v>
      </c>
      <c r="B53" s="11" t="s">
        <v>111</v>
      </c>
      <c r="C53" s="12" t="s">
        <v>205</v>
      </c>
      <c r="D53" s="13">
        <v>1925000</v>
      </c>
      <c r="E53" s="13">
        <f t="shared" si="0"/>
        <v>57750</v>
      </c>
      <c r="F53" s="20">
        <v>1</v>
      </c>
      <c r="G53" s="13">
        <f t="shared" si="1"/>
        <v>2406250</v>
      </c>
      <c r="H53" s="13">
        <f t="shared" si="2"/>
        <v>481250</v>
      </c>
      <c r="I53" s="14" t="s">
        <v>239</v>
      </c>
      <c r="J53" s="12" t="s">
        <v>28</v>
      </c>
      <c r="K53" s="12" t="s">
        <v>26</v>
      </c>
      <c r="L53" s="15">
        <v>32779</v>
      </c>
      <c r="M53" s="15">
        <v>22161</v>
      </c>
      <c r="N53" s="18">
        <f t="shared" ca="1" si="3"/>
        <v>63</v>
      </c>
      <c r="O53" s="18" t="str">
        <f t="shared" si="4"/>
        <v>Roberta Toledo</v>
      </c>
    </row>
    <row r="54" spans="1:15">
      <c r="A54" s="10">
        <v>1656</v>
      </c>
      <c r="B54" s="11" t="s">
        <v>49</v>
      </c>
      <c r="C54" s="12" t="s">
        <v>190</v>
      </c>
      <c r="D54" s="13">
        <v>3075000</v>
      </c>
      <c r="E54" s="13">
        <f t="shared" si="0"/>
        <v>92250</v>
      </c>
      <c r="F54" s="20">
        <v>3</v>
      </c>
      <c r="G54" s="13">
        <f t="shared" si="1"/>
        <v>3075000</v>
      </c>
      <c r="H54" s="13">
        <f t="shared" si="2"/>
        <v>0</v>
      </c>
      <c r="I54" s="14" t="s">
        <v>239</v>
      </c>
      <c r="J54" s="12" t="s">
        <v>28</v>
      </c>
      <c r="K54" s="12" t="s">
        <v>234</v>
      </c>
      <c r="L54" s="15">
        <v>32125</v>
      </c>
      <c r="M54" s="15">
        <v>23283</v>
      </c>
      <c r="N54" s="18">
        <f t="shared" ca="1" si="3"/>
        <v>60</v>
      </c>
      <c r="O54" s="18" t="str">
        <f t="shared" si="4"/>
        <v>Tatiana Arango</v>
      </c>
    </row>
    <row r="55" spans="1:15">
      <c r="A55" s="10">
        <v>1907</v>
      </c>
      <c r="B55" s="11" t="s">
        <v>112</v>
      </c>
      <c r="C55" s="12" t="s">
        <v>206</v>
      </c>
      <c r="D55" s="13">
        <v>3175000</v>
      </c>
      <c r="E55" s="13">
        <f t="shared" si="0"/>
        <v>95250</v>
      </c>
      <c r="F55" s="20">
        <v>1</v>
      </c>
      <c r="G55" s="13">
        <f t="shared" si="1"/>
        <v>3968750</v>
      </c>
      <c r="H55" s="13">
        <f t="shared" si="2"/>
        <v>793750</v>
      </c>
      <c r="I55" s="14" t="s">
        <v>239</v>
      </c>
      <c r="J55" s="12" t="s">
        <v>28</v>
      </c>
      <c r="K55" s="12" t="s">
        <v>234</v>
      </c>
      <c r="L55" s="15">
        <v>32771</v>
      </c>
      <c r="M55" s="15">
        <v>22172</v>
      </c>
      <c r="N55" s="18">
        <f t="shared" ca="1" si="3"/>
        <v>63</v>
      </c>
      <c r="O55" s="18" t="str">
        <f t="shared" si="4"/>
        <v>Melina Acevedo</v>
      </c>
    </row>
    <row r="56" spans="1:15">
      <c r="A56" s="10">
        <v>1724</v>
      </c>
      <c r="B56" s="11" t="s">
        <v>78</v>
      </c>
      <c r="C56" s="12" t="s">
        <v>172</v>
      </c>
      <c r="D56" s="13">
        <v>3535000</v>
      </c>
      <c r="E56" s="13">
        <f t="shared" si="0"/>
        <v>106050</v>
      </c>
      <c r="F56" s="20">
        <v>3</v>
      </c>
      <c r="G56" s="13">
        <f t="shared" si="1"/>
        <v>3535000</v>
      </c>
      <c r="H56" s="13">
        <f t="shared" si="2"/>
        <v>0</v>
      </c>
      <c r="I56" s="14" t="s">
        <v>239</v>
      </c>
      <c r="J56" s="12" t="s">
        <v>28</v>
      </c>
      <c r="K56" s="12" t="s">
        <v>234</v>
      </c>
      <c r="L56" s="15">
        <v>33083</v>
      </c>
      <c r="M56" s="15">
        <v>23883</v>
      </c>
      <c r="N56" s="18">
        <f t="shared" ca="1" si="3"/>
        <v>58</v>
      </c>
      <c r="O56" s="18" t="str">
        <f t="shared" si="4"/>
        <v>Cristina Cock</v>
      </c>
    </row>
    <row r="57" spans="1:15">
      <c r="A57" s="10">
        <v>1301</v>
      </c>
      <c r="B57" s="11" t="s">
        <v>77</v>
      </c>
      <c r="C57" s="12" t="s">
        <v>171</v>
      </c>
      <c r="D57" s="13">
        <v>1925000</v>
      </c>
      <c r="E57" s="13">
        <f t="shared" si="0"/>
        <v>57750</v>
      </c>
      <c r="F57" s="20">
        <v>1</v>
      </c>
      <c r="G57" s="13">
        <f t="shared" si="1"/>
        <v>2406250</v>
      </c>
      <c r="H57" s="13">
        <f t="shared" si="2"/>
        <v>481250</v>
      </c>
      <c r="I57" s="14" t="s">
        <v>239</v>
      </c>
      <c r="J57" s="12" t="s">
        <v>28</v>
      </c>
      <c r="K57" s="12" t="s">
        <v>26</v>
      </c>
      <c r="L57" s="15">
        <v>30900</v>
      </c>
      <c r="M57" s="15">
        <v>23918</v>
      </c>
      <c r="N57" s="18">
        <f t="shared" ca="1" si="3"/>
        <v>58</v>
      </c>
      <c r="O57" s="18" t="str">
        <f t="shared" si="4"/>
        <v>Manuela Casadiegos</v>
      </c>
    </row>
    <row r="58" spans="1:15">
      <c r="A58" s="10">
        <v>1292</v>
      </c>
      <c r="B58" s="11" t="s">
        <v>120</v>
      </c>
      <c r="C58" s="12" t="s">
        <v>214</v>
      </c>
      <c r="D58" s="13">
        <v>4925000</v>
      </c>
      <c r="E58" s="13">
        <f t="shared" si="0"/>
        <v>147750</v>
      </c>
      <c r="F58" s="20">
        <v>3</v>
      </c>
      <c r="G58" s="13">
        <f t="shared" si="1"/>
        <v>4925000</v>
      </c>
      <c r="H58" s="13">
        <f t="shared" si="2"/>
        <v>0</v>
      </c>
      <c r="I58" s="14" t="s">
        <v>239</v>
      </c>
      <c r="J58" s="12" t="s">
        <v>28</v>
      </c>
      <c r="K58" s="12" t="s">
        <v>234</v>
      </c>
      <c r="L58" s="15">
        <v>32101</v>
      </c>
      <c r="M58" s="15">
        <v>20563</v>
      </c>
      <c r="N58" s="18">
        <f t="shared" ca="1" si="3"/>
        <v>67</v>
      </c>
      <c r="O58" s="18" t="str">
        <f t="shared" si="4"/>
        <v>Isabel Salamanca</v>
      </c>
    </row>
    <row r="59" spans="1:15">
      <c r="A59" s="10">
        <v>1167</v>
      </c>
      <c r="B59" s="11" t="s">
        <v>49</v>
      </c>
      <c r="C59" s="12" t="s">
        <v>145</v>
      </c>
      <c r="D59" s="13">
        <v>6175000</v>
      </c>
      <c r="E59" s="13">
        <f t="shared" si="0"/>
        <v>185250</v>
      </c>
      <c r="F59" s="20">
        <v>0</v>
      </c>
      <c r="G59" s="13">
        <f t="shared" si="1"/>
        <v>7718750</v>
      </c>
      <c r="H59" s="13">
        <f t="shared" si="2"/>
        <v>1543750</v>
      </c>
      <c r="I59" s="14" t="s">
        <v>239</v>
      </c>
      <c r="J59" s="12" t="s">
        <v>28</v>
      </c>
      <c r="K59" s="12" t="s">
        <v>234</v>
      </c>
      <c r="L59" s="15">
        <v>33346</v>
      </c>
      <c r="M59" s="15">
        <v>25746</v>
      </c>
      <c r="N59" s="18">
        <f t="shared" ca="1" si="3"/>
        <v>53</v>
      </c>
      <c r="O59" s="18" t="str">
        <f t="shared" si="4"/>
        <v>Juan Arango</v>
      </c>
    </row>
    <row r="60" spans="1:15">
      <c r="A60" s="10">
        <v>1950</v>
      </c>
      <c r="B60" s="11" t="s">
        <v>130</v>
      </c>
      <c r="C60" s="12" t="s">
        <v>178</v>
      </c>
      <c r="D60" s="13">
        <v>5475000</v>
      </c>
      <c r="E60" s="13">
        <f t="shared" si="0"/>
        <v>164250</v>
      </c>
      <c r="F60" s="20">
        <v>1</v>
      </c>
      <c r="G60" s="13">
        <f t="shared" si="1"/>
        <v>6843750</v>
      </c>
      <c r="H60" s="13">
        <f t="shared" si="2"/>
        <v>1368750</v>
      </c>
      <c r="I60" s="14" t="s">
        <v>239</v>
      </c>
      <c r="J60" s="12" t="s">
        <v>28</v>
      </c>
      <c r="K60" s="12" t="s">
        <v>236</v>
      </c>
      <c r="L60" s="15">
        <v>29863</v>
      </c>
      <c r="M60" s="15">
        <v>18696</v>
      </c>
      <c r="N60" s="18">
        <f t="shared" ca="1" si="3"/>
        <v>72</v>
      </c>
      <c r="O60" s="18" t="str">
        <f t="shared" si="4"/>
        <v>Luisa Granda</v>
      </c>
    </row>
    <row r="61" spans="1:15">
      <c r="A61" s="10">
        <v>1792</v>
      </c>
      <c r="B61" s="8" t="s">
        <v>65</v>
      </c>
      <c r="C61" s="12" t="s">
        <v>144</v>
      </c>
      <c r="D61" s="13">
        <v>2575000</v>
      </c>
      <c r="E61" s="13">
        <f t="shared" si="0"/>
        <v>77250</v>
      </c>
      <c r="F61" s="20">
        <v>3</v>
      </c>
      <c r="G61" s="13">
        <f t="shared" si="1"/>
        <v>2575000</v>
      </c>
      <c r="H61" s="13">
        <f t="shared" si="2"/>
        <v>0</v>
      </c>
      <c r="I61" s="12" t="s">
        <v>239</v>
      </c>
      <c r="J61" s="12" t="s">
        <v>28</v>
      </c>
      <c r="K61" s="12" t="s">
        <v>33</v>
      </c>
      <c r="L61" s="15">
        <v>33231</v>
      </c>
      <c r="M61" s="15">
        <v>25114</v>
      </c>
      <c r="N61" s="18">
        <f t="shared" ca="1" si="3"/>
        <v>55</v>
      </c>
      <c r="O61" s="18" t="str">
        <f t="shared" si="4"/>
        <v xml:space="preserve">Monica Arango </v>
      </c>
    </row>
    <row r="62" spans="1:15">
      <c r="A62" s="10">
        <v>1977</v>
      </c>
      <c r="B62" s="11" t="s">
        <v>62</v>
      </c>
      <c r="C62" s="12" t="s">
        <v>159</v>
      </c>
      <c r="D62" s="13">
        <v>1875000</v>
      </c>
      <c r="E62" s="13">
        <f t="shared" si="0"/>
        <v>56250</v>
      </c>
      <c r="F62" s="20">
        <v>2</v>
      </c>
      <c r="G62" s="13">
        <f t="shared" si="1"/>
        <v>1875000</v>
      </c>
      <c r="H62" s="13">
        <f t="shared" si="2"/>
        <v>0</v>
      </c>
      <c r="I62" s="14" t="s">
        <v>239</v>
      </c>
      <c r="J62" s="12" t="s">
        <v>28</v>
      </c>
      <c r="K62" s="12" t="s">
        <v>33</v>
      </c>
      <c r="L62" s="15">
        <v>29385</v>
      </c>
      <c r="M62" s="15">
        <v>24730</v>
      </c>
      <c r="N62" s="18">
        <f t="shared" ca="1" si="3"/>
        <v>56</v>
      </c>
      <c r="O62" s="18" t="str">
        <f t="shared" si="4"/>
        <v>Federico Arroyave</v>
      </c>
    </row>
    <row r="63" spans="1:15">
      <c r="A63" s="10">
        <v>1067</v>
      </c>
      <c r="B63" s="11" t="s">
        <v>101</v>
      </c>
      <c r="C63" s="12" t="s">
        <v>198</v>
      </c>
      <c r="D63" s="13">
        <v>1675000</v>
      </c>
      <c r="E63" s="13">
        <f t="shared" si="0"/>
        <v>50250</v>
      </c>
      <c r="F63" s="20">
        <v>3</v>
      </c>
      <c r="G63" s="13">
        <f t="shared" si="1"/>
        <v>1675000</v>
      </c>
      <c r="H63" s="13">
        <f t="shared" si="2"/>
        <v>0</v>
      </c>
      <c r="I63" s="14" t="s">
        <v>239</v>
      </c>
      <c r="J63" s="12" t="s">
        <v>28</v>
      </c>
      <c r="K63" s="12" t="s">
        <v>33</v>
      </c>
      <c r="L63" s="15">
        <v>32040</v>
      </c>
      <c r="M63" s="15">
        <v>22554</v>
      </c>
      <c r="N63" s="18">
        <f t="shared" ca="1" si="3"/>
        <v>62</v>
      </c>
      <c r="O63" s="18" t="str">
        <f t="shared" si="4"/>
        <v>Dalia Lemos</v>
      </c>
    </row>
    <row r="64" spans="1:15">
      <c r="A64" s="10">
        <v>1976</v>
      </c>
      <c r="B64" s="11" t="s">
        <v>46</v>
      </c>
      <c r="C64" s="12" t="s">
        <v>142</v>
      </c>
      <c r="D64" s="13">
        <v>1925000</v>
      </c>
      <c r="E64" s="13">
        <f t="shared" si="0"/>
        <v>57750</v>
      </c>
      <c r="F64" s="20">
        <v>2</v>
      </c>
      <c r="G64" s="13">
        <f t="shared" si="1"/>
        <v>1925000</v>
      </c>
      <c r="H64" s="13">
        <f t="shared" si="2"/>
        <v>0</v>
      </c>
      <c r="I64" s="14" t="s">
        <v>239</v>
      </c>
      <c r="J64" s="12" t="s">
        <v>25</v>
      </c>
      <c r="K64" s="12" t="s">
        <v>26</v>
      </c>
      <c r="L64" s="15">
        <v>33357</v>
      </c>
      <c r="M64" s="15">
        <v>25850</v>
      </c>
      <c r="N64" s="18">
        <f t="shared" ca="1" si="3"/>
        <v>53</v>
      </c>
      <c r="O64" s="18" t="str">
        <f t="shared" si="4"/>
        <v>Ana Jaramillo</v>
      </c>
    </row>
    <row r="65" spans="1:15">
      <c r="A65" s="10">
        <v>1168</v>
      </c>
      <c r="B65" s="11" t="s">
        <v>47</v>
      </c>
      <c r="C65" s="12" t="s">
        <v>143</v>
      </c>
      <c r="D65" s="13">
        <v>1925000</v>
      </c>
      <c r="E65" s="13">
        <f t="shared" si="0"/>
        <v>57750</v>
      </c>
      <c r="F65" s="20">
        <v>3</v>
      </c>
      <c r="G65" s="13">
        <f t="shared" si="1"/>
        <v>1925000</v>
      </c>
      <c r="H65" s="13">
        <f t="shared" si="2"/>
        <v>0</v>
      </c>
      <c r="I65" s="14" t="s">
        <v>239</v>
      </c>
      <c r="J65" s="12" t="s">
        <v>25</v>
      </c>
      <c r="K65" s="12" t="s">
        <v>26</v>
      </c>
      <c r="L65" s="15">
        <v>33338</v>
      </c>
      <c r="M65" s="15">
        <v>25757</v>
      </c>
      <c r="N65" s="18">
        <f t="shared" ca="1" si="3"/>
        <v>53</v>
      </c>
      <c r="O65" s="18" t="str">
        <f t="shared" si="4"/>
        <v>Maria Lema</v>
      </c>
    </row>
    <row r="66" spans="1:15">
      <c r="A66" s="10">
        <v>1815</v>
      </c>
      <c r="B66" s="11" t="s">
        <v>115</v>
      </c>
      <c r="C66" s="12" t="s">
        <v>208</v>
      </c>
      <c r="D66" s="13">
        <v>6175000</v>
      </c>
      <c r="E66" s="13">
        <f t="shared" si="0"/>
        <v>185250</v>
      </c>
      <c r="F66" s="20">
        <v>0</v>
      </c>
      <c r="G66" s="13">
        <f t="shared" si="1"/>
        <v>7718750</v>
      </c>
      <c r="H66" s="13">
        <f t="shared" si="2"/>
        <v>1543750</v>
      </c>
      <c r="I66" s="14" t="s">
        <v>239</v>
      </c>
      <c r="J66" s="12" t="s">
        <v>25</v>
      </c>
      <c r="K66" s="12" t="s">
        <v>234</v>
      </c>
      <c r="L66" s="15">
        <v>29276</v>
      </c>
      <c r="M66" s="15">
        <v>21790</v>
      </c>
      <c r="N66" s="18">
        <f t="shared" ca="1" si="3"/>
        <v>64</v>
      </c>
      <c r="O66" s="18" t="str">
        <f t="shared" si="4"/>
        <v>Diana Caro</v>
      </c>
    </row>
    <row r="67" spans="1:15">
      <c r="A67" s="10">
        <v>1068</v>
      </c>
      <c r="B67" s="11" t="s">
        <v>102</v>
      </c>
      <c r="C67" s="12" t="s">
        <v>174</v>
      </c>
      <c r="D67" s="13">
        <v>3775000</v>
      </c>
      <c r="E67" s="13">
        <f t="shared" si="0"/>
        <v>113250</v>
      </c>
      <c r="F67" s="20">
        <v>0</v>
      </c>
      <c r="G67" s="13">
        <f t="shared" si="1"/>
        <v>4718750</v>
      </c>
      <c r="H67" s="13">
        <f t="shared" si="2"/>
        <v>943750</v>
      </c>
      <c r="I67" s="14" t="s">
        <v>239</v>
      </c>
      <c r="J67" s="12" t="s">
        <v>25</v>
      </c>
      <c r="K67" s="12" t="s">
        <v>236</v>
      </c>
      <c r="L67" s="15">
        <v>32032</v>
      </c>
      <c r="M67" s="15">
        <v>22565</v>
      </c>
      <c r="N67" s="18">
        <f t="shared" ca="1" si="3"/>
        <v>62</v>
      </c>
      <c r="O67" s="18" t="str">
        <f t="shared" si="4"/>
        <v>Amalia Vergara</v>
      </c>
    </row>
    <row r="68" spans="1:15">
      <c r="A68" s="10">
        <v>1012</v>
      </c>
      <c r="B68" s="11" t="s">
        <v>85</v>
      </c>
      <c r="C68" s="12" t="s">
        <v>180</v>
      </c>
      <c r="D68" s="13">
        <v>2975000</v>
      </c>
      <c r="E68" s="13">
        <f t="shared" si="0"/>
        <v>89250</v>
      </c>
      <c r="F68" s="20">
        <v>0</v>
      </c>
      <c r="G68" s="13">
        <f t="shared" si="1"/>
        <v>3718750</v>
      </c>
      <c r="H68" s="13">
        <f t="shared" si="2"/>
        <v>743750</v>
      </c>
      <c r="I68" s="14" t="s">
        <v>239</v>
      </c>
      <c r="J68" s="12" t="s">
        <v>25</v>
      </c>
      <c r="K68" s="12" t="s">
        <v>236</v>
      </c>
      <c r="L68" s="15">
        <v>31438</v>
      </c>
      <c r="M68" s="15">
        <v>23713</v>
      </c>
      <c r="N68" s="18">
        <f t="shared" ca="1" si="3"/>
        <v>59</v>
      </c>
      <c r="O68" s="18" t="str">
        <f t="shared" si="4"/>
        <v>Julian Duque</v>
      </c>
    </row>
    <row r="69" spans="1:15">
      <c r="A69" s="10">
        <v>1301</v>
      </c>
      <c r="B69" s="11" t="s">
        <v>122</v>
      </c>
      <c r="C69" s="12" t="s">
        <v>217</v>
      </c>
      <c r="D69" s="13">
        <v>3775000</v>
      </c>
      <c r="E69" s="13">
        <f t="shared" ref="E69:E117" si="5">D69*$E$1</f>
        <v>113250</v>
      </c>
      <c r="F69" s="20">
        <v>2</v>
      </c>
      <c r="G69" s="13">
        <f t="shared" ref="G69:G117" si="6">IF(F69&lt;2,D69*1.25,D69)</f>
        <v>3775000</v>
      </c>
      <c r="H69" s="13">
        <f t="shared" ref="H69:H117" si="7">G69-D69</f>
        <v>0</v>
      </c>
      <c r="I69" s="14" t="s">
        <v>239</v>
      </c>
      <c r="J69" s="12" t="s">
        <v>25</v>
      </c>
      <c r="K69" s="12" t="s">
        <v>236</v>
      </c>
      <c r="L69" s="15">
        <v>31421</v>
      </c>
      <c r="M69" s="15">
        <v>20360</v>
      </c>
      <c r="N69" s="18">
        <f t="shared" ref="N69:N117" ca="1" si="8">DATEDIF(M69,TODAY(),"Y")</f>
        <v>68</v>
      </c>
      <c r="O69" s="18" t="str">
        <f t="shared" ref="O69:O117" si="9">CONCATENATE(C69," ",B69)</f>
        <v>Maritza Muñoz</v>
      </c>
    </row>
    <row r="70" spans="1:15">
      <c r="A70" s="10">
        <v>1556</v>
      </c>
      <c r="B70" s="11" t="s">
        <v>70</v>
      </c>
      <c r="C70" s="12" t="s">
        <v>168</v>
      </c>
      <c r="D70" s="13">
        <v>3775000</v>
      </c>
      <c r="E70" s="13">
        <f t="shared" si="5"/>
        <v>113250</v>
      </c>
      <c r="F70" s="20">
        <v>1</v>
      </c>
      <c r="G70" s="13">
        <f t="shared" si="6"/>
        <v>4718750</v>
      </c>
      <c r="H70" s="13">
        <f t="shared" si="7"/>
        <v>943750</v>
      </c>
      <c r="I70" s="14" t="s">
        <v>239</v>
      </c>
      <c r="J70" s="12" t="s">
        <v>25</v>
      </c>
      <c r="K70" s="12" t="s">
        <v>236</v>
      </c>
      <c r="L70" s="15">
        <v>29916</v>
      </c>
      <c r="M70" s="15">
        <v>23996</v>
      </c>
      <c r="N70" s="18">
        <f t="shared" ca="1" si="8"/>
        <v>58</v>
      </c>
      <c r="O70" s="18" t="str">
        <f t="shared" si="9"/>
        <v>Andrés Peláez</v>
      </c>
    </row>
    <row r="71" spans="1:15">
      <c r="A71" s="10">
        <v>1933</v>
      </c>
      <c r="B71" s="11" t="s">
        <v>135</v>
      </c>
      <c r="C71" s="12" t="s">
        <v>41</v>
      </c>
      <c r="D71" s="13">
        <v>3775000</v>
      </c>
      <c r="E71" s="13">
        <f t="shared" si="5"/>
        <v>113250</v>
      </c>
      <c r="F71" s="20">
        <v>3</v>
      </c>
      <c r="G71" s="13">
        <f t="shared" si="6"/>
        <v>3775000</v>
      </c>
      <c r="H71" s="13">
        <f t="shared" si="7"/>
        <v>0</v>
      </c>
      <c r="I71" s="14" t="s">
        <v>239</v>
      </c>
      <c r="J71" s="12" t="s">
        <v>25</v>
      </c>
      <c r="K71" s="12" t="s">
        <v>236</v>
      </c>
      <c r="L71" s="15">
        <v>30689</v>
      </c>
      <c r="M71" s="15">
        <v>18061</v>
      </c>
      <c r="N71" s="18">
        <f t="shared" ca="1" si="8"/>
        <v>74</v>
      </c>
      <c r="O71" s="18" t="str">
        <f t="shared" si="9"/>
        <v>Miguel Sanchez</v>
      </c>
    </row>
    <row r="72" spans="1:15">
      <c r="A72" s="10">
        <v>1333</v>
      </c>
      <c r="B72" s="11" t="s">
        <v>75</v>
      </c>
      <c r="C72" s="12" t="s">
        <v>169</v>
      </c>
      <c r="D72" s="13">
        <v>3775000</v>
      </c>
      <c r="E72" s="13">
        <f t="shared" si="5"/>
        <v>113250</v>
      </c>
      <c r="F72" s="20">
        <v>1</v>
      </c>
      <c r="G72" s="13">
        <f t="shared" si="6"/>
        <v>4718750</v>
      </c>
      <c r="H72" s="13">
        <f t="shared" si="7"/>
        <v>943750</v>
      </c>
      <c r="I72" s="14" t="s">
        <v>239</v>
      </c>
      <c r="J72" s="12" t="s">
        <v>25</v>
      </c>
      <c r="K72" s="12" t="s">
        <v>236</v>
      </c>
      <c r="L72" s="15">
        <v>32979</v>
      </c>
      <c r="M72" s="15">
        <v>24022</v>
      </c>
      <c r="N72" s="18">
        <f t="shared" ca="1" si="8"/>
        <v>58</v>
      </c>
      <c r="O72" s="18" t="str">
        <f t="shared" si="9"/>
        <v>Carolina Cano</v>
      </c>
    </row>
    <row r="73" spans="1:15">
      <c r="A73" s="10">
        <v>1510</v>
      </c>
      <c r="B73" s="11" t="s">
        <v>96</v>
      </c>
      <c r="C73" s="12" t="s">
        <v>36</v>
      </c>
      <c r="D73" s="13">
        <v>5375000</v>
      </c>
      <c r="E73" s="13">
        <f t="shared" si="5"/>
        <v>161250</v>
      </c>
      <c r="F73" s="20">
        <v>1</v>
      </c>
      <c r="G73" s="13">
        <f t="shared" si="6"/>
        <v>6718750</v>
      </c>
      <c r="H73" s="13">
        <f t="shared" si="7"/>
        <v>1343750</v>
      </c>
      <c r="I73" s="14" t="s">
        <v>239</v>
      </c>
      <c r="J73" s="12" t="s">
        <v>25</v>
      </c>
      <c r="K73" s="12" t="s">
        <v>236</v>
      </c>
      <c r="L73" s="15">
        <v>31209</v>
      </c>
      <c r="M73" s="15">
        <v>22954</v>
      </c>
      <c r="N73" s="18">
        <f t="shared" ca="1" si="8"/>
        <v>61</v>
      </c>
      <c r="O73" s="18" t="str">
        <f t="shared" si="9"/>
        <v>Jessica Marquez</v>
      </c>
    </row>
    <row r="74" spans="1:15">
      <c r="A74" s="10">
        <v>1574</v>
      </c>
      <c r="B74" s="11" t="s">
        <v>108</v>
      </c>
      <c r="C74" s="12" t="s">
        <v>202</v>
      </c>
      <c r="D74" s="13">
        <v>3775000</v>
      </c>
      <c r="E74" s="13">
        <f t="shared" si="5"/>
        <v>113250</v>
      </c>
      <c r="F74" s="20">
        <v>0</v>
      </c>
      <c r="G74" s="13">
        <f t="shared" si="6"/>
        <v>4718750</v>
      </c>
      <c r="H74" s="13">
        <f t="shared" si="7"/>
        <v>943750</v>
      </c>
      <c r="I74" s="14" t="s">
        <v>239</v>
      </c>
      <c r="J74" s="12" t="s">
        <v>25</v>
      </c>
      <c r="K74" s="12" t="s">
        <v>236</v>
      </c>
      <c r="L74" s="15">
        <v>31452</v>
      </c>
      <c r="M74" s="15">
        <v>22071</v>
      </c>
      <c r="N74" s="18">
        <f t="shared" ca="1" si="8"/>
        <v>63</v>
      </c>
      <c r="O74" s="18" t="str">
        <f t="shared" si="9"/>
        <v>Samuel Rico</v>
      </c>
    </row>
    <row r="75" spans="1:15">
      <c r="A75" s="10">
        <v>1360</v>
      </c>
      <c r="B75" s="11" t="s">
        <v>107</v>
      </c>
      <c r="C75" s="12" t="s">
        <v>201</v>
      </c>
      <c r="D75" s="13">
        <v>4575000</v>
      </c>
      <c r="E75" s="13">
        <f t="shared" si="5"/>
        <v>137250</v>
      </c>
      <c r="F75" s="20">
        <v>3</v>
      </c>
      <c r="G75" s="13">
        <f t="shared" si="6"/>
        <v>4575000</v>
      </c>
      <c r="H75" s="13">
        <f t="shared" si="7"/>
        <v>0</v>
      </c>
      <c r="I75" s="12" t="s">
        <v>239</v>
      </c>
      <c r="J75" s="12" t="s">
        <v>25</v>
      </c>
      <c r="K75" s="12" t="s">
        <v>236</v>
      </c>
      <c r="L75" s="15">
        <v>32356</v>
      </c>
      <c r="M75" s="15">
        <v>22085</v>
      </c>
      <c r="N75" s="18">
        <f t="shared" ca="1" si="8"/>
        <v>63</v>
      </c>
      <c r="O75" s="18" t="str">
        <f t="shared" si="9"/>
        <v>Gustavo Mendez</v>
      </c>
    </row>
    <row r="76" spans="1:15">
      <c r="A76" s="10">
        <v>1293</v>
      </c>
      <c r="B76" s="11" t="s">
        <v>126</v>
      </c>
      <c r="C76" s="12" t="s">
        <v>221</v>
      </c>
      <c r="D76" s="13">
        <v>2275000</v>
      </c>
      <c r="E76" s="13">
        <f t="shared" si="5"/>
        <v>68250</v>
      </c>
      <c r="F76" s="20">
        <v>3</v>
      </c>
      <c r="G76" s="13">
        <f t="shared" si="6"/>
        <v>2275000</v>
      </c>
      <c r="H76" s="13">
        <f t="shared" si="7"/>
        <v>0</v>
      </c>
      <c r="I76" s="14" t="s">
        <v>239</v>
      </c>
      <c r="J76" s="12" t="s">
        <v>25</v>
      </c>
      <c r="K76" s="12" t="s">
        <v>33</v>
      </c>
      <c r="L76" s="15">
        <v>30939</v>
      </c>
      <c r="M76" s="15">
        <v>19961</v>
      </c>
      <c r="N76" s="18">
        <f t="shared" ca="1" si="8"/>
        <v>69</v>
      </c>
      <c r="O76" s="18" t="str">
        <f t="shared" si="9"/>
        <v>Karina Jimenez</v>
      </c>
    </row>
    <row r="77" spans="1:15">
      <c r="A77" s="10">
        <v>1329</v>
      </c>
      <c r="B77" s="11" t="s">
        <v>76</v>
      </c>
      <c r="C77" s="12" t="s">
        <v>183</v>
      </c>
      <c r="D77" s="13">
        <v>4075000</v>
      </c>
      <c r="E77" s="13">
        <f t="shared" si="5"/>
        <v>122250</v>
      </c>
      <c r="F77" s="20">
        <v>0</v>
      </c>
      <c r="G77" s="13">
        <f t="shared" si="6"/>
        <v>5093750</v>
      </c>
      <c r="H77" s="13">
        <f t="shared" si="7"/>
        <v>1018750</v>
      </c>
      <c r="I77" s="14" t="s">
        <v>239</v>
      </c>
      <c r="J77" s="12" t="s">
        <v>231</v>
      </c>
      <c r="K77" s="12" t="s">
        <v>236</v>
      </c>
      <c r="L77" s="15">
        <v>32561</v>
      </c>
      <c r="M77" s="15">
        <v>23503</v>
      </c>
      <c r="N77" s="18">
        <f t="shared" ca="1" si="8"/>
        <v>59</v>
      </c>
      <c r="O77" s="18" t="str">
        <f t="shared" si="9"/>
        <v>Julieth Osorio</v>
      </c>
    </row>
    <row r="78" spans="1:15">
      <c r="A78" s="10">
        <v>1572</v>
      </c>
      <c r="B78" s="11" t="s">
        <v>110</v>
      </c>
      <c r="C78" s="12" t="s">
        <v>204</v>
      </c>
      <c r="D78" s="13">
        <v>4175000</v>
      </c>
      <c r="E78" s="13">
        <f t="shared" si="5"/>
        <v>125250</v>
      </c>
      <c r="F78" s="20">
        <v>1</v>
      </c>
      <c r="G78" s="13">
        <f t="shared" si="6"/>
        <v>5218750</v>
      </c>
      <c r="H78" s="13">
        <f t="shared" si="7"/>
        <v>1043750</v>
      </c>
      <c r="I78" s="14" t="s">
        <v>239</v>
      </c>
      <c r="J78" s="12" t="s">
        <v>231</v>
      </c>
      <c r="K78" s="12" t="s">
        <v>236</v>
      </c>
      <c r="L78" s="15">
        <v>32339</v>
      </c>
      <c r="M78" s="15">
        <v>22056</v>
      </c>
      <c r="N78" s="18">
        <f t="shared" ca="1" si="8"/>
        <v>63</v>
      </c>
      <c r="O78" s="18" t="str">
        <f t="shared" si="9"/>
        <v>Lina Villamizar</v>
      </c>
    </row>
    <row r="79" spans="1:15">
      <c r="A79" s="10">
        <v>1300</v>
      </c>
      <c r="B79" s="11" t="s">
        <v>63</v>
      </c>
      <c r="C79" s="12" t="s">
        <v>141</v>
      </c>
      <c r="D79" s="13">
        <v>2875000</v>
      </c>
      <c r="E79" s="13">
        <f t="shared" si="5"/>
        <v>86250</v>
      </c>
      <c r="F79" s="20">
        <v>3</v>
      </c>
      <c r="G79" s="13">
        <f t="shared" si="6"/>
        <v>2875000</v>
      </c>
      <c r="H79" s="13">
        <f t="shared" si="7"/>
        <v>0</v>
      </c>
      <c r="I79" s="14" t="s">
        <v>239</v>
      </c>
      <c r="J79" s="12" t="s">
        <v>231</v>
      </c>
      <c r="K79" s="12" t="s">
        <v>234</v>
      </c>
      <c r="L79" s="15">
        <v>32855</v>
      </c>
      <c r="M79" s="15">
        <v>24009</v>
      </c>
      <c r="N79" s="18">
        <f t="shared" ca="1" si="8"/>
        <v>58</v>
      </c>
      <c r="O79" s="18" t="str">
        <f t="shared" si="9"/>
        <v>Carlos Gomez</v>
      </c>
    </row>
    <row r="80" spans="1:15">
      <c r="A80" s="10">
        <v>1557</v>
      </c>
      <c r="B80" s="11" t="s">
        <v>73</v>
      </c>
      <c r="C80" s="12" t="s">
        <v>166</v>
      </c>
      <c r="D80" s="13">
        <v>1965000</v>
      </c>
      <c r="E80" s="13">
        <f t="shared" si="5"/>
        <v>58950</v>
      </c>
      <c r="F80" s="20">
        <v>0</v>
      </c>
      <c r="G80" s="13">
        <f t="shared" si="6"/>
        <v>2456250</v>
      </c>
      <c r="H80" s="13">
        <f t="shared" si="7"/>
        <v>491250</v>
      </c>
      <c r="I80" s="14" t="s">
        <v>239</v>
      </c>
      <c r="J80" s="12" t="s">
        <v>231</v>
      </c>
      <c r="K80" s="12" t="s">
        <v>26</v>
      </c>
      <c r="L80" s="15">
        <v>29908</v>
      </c>
      <c r="M80" s="15">
        <v>24007</v>
      </c>
      <c r="N80" s="18">
        <f t="shared" ca="1" si="8"/>
        <v>58</v>
      </c>
      <c r="O80" s="18" t="str">
        <f t="shared" si="9"/>
        <v>Simón Gracía</v>
      </c>
    </row>
    <row r="81" spans="1:15">
      <c r="A81" s="10">
        <v>1169</v>
      </c>
      <c r="B81" s="11" t="s">
        <v>48</v>
      </c>
      <c r="C81" s="12" t="s">
        <v>144</v>
      </c>
      <c r="D81" s="13">
        <v>6275000</v>
      </c>
      <c r="E81" s="13">
        <f t="shared" si="5"/>
        <v>188250</v>
      </c>
      <c r="F81" s="20">
        <v>1</v>
      </c>
      <c r="G81" s="13">
        <f t="shared" si="6"/>
        <v>7843750</v>
      </c>
      <c r="H81" s="13">
        <f t="shared" si="7"/>
        <v>1568750</v>
      </c>
      <c r="I81" s="14" t="s">
        <v>239</v>
      </c>
      <c r="J81" s="12" t="s">
        <v>231</v>
      </c>
      <c r="K81" s="12" t="s">
        <v>234</v>
      </c>
      <c r="L81" s="15">
        <v>33890</v>
      </c>
      <c r="M81" s="15">
        <v>25761</v>
      </c>
      <c r="N81" s="18">
        <f t="shared" ca="1" si="8"/>
        <v>53</v>
      </c>
      <c r="O81" s="18" t="str">
        <f t="shared" si="9"/>
        <v>Monica Castro</v>
      </c>
    </row>
    <row r="82" spans="1:15">
      <c r="A82" s="10">
        <v>1758</v>
      </c>
      <c r="B82" s="11" t="s">
        <v>93</v>
      </c>
      <c r="C82" s="12" t="s">
        <v>191</v>
      </c>
      <c r="D82" s="13">
        <v>2475000</v>
      </c>
      <c r="E82" s="13">
        <f t="shared" si="5"/>
        <v>74250</v>
      </c>
      <c r="F82" s="20">
        <v>1</v>
      </c>
      <c r="G82" s="13">
        <f t="shared" si="6"/>
        <v>3093750</v>
      </c>
      <c r="H82" s="13">
        <f t="shared" si="7"/>
        <v>618750</v>
      </c>
      <c r="I82" s="14" t="s">
        <v>239</v>
      </c>
      <c r="J82" s="12" t="s">
        <v>231</v>
      </c>
      <c r="K82" s="12" t="s">
        <v>33</v>
      </c>
      <c r="L82" s="15">
        <v>30028</v>
      </c>
      <c r="M82" s="15">
        <v>22942</v>
      </c>
      <c r="N82" s="18">
        <f t="shared" ca="1" si="8"/>
        <v>61</v>
      </c>
      <c r="O82" s="18" t="str">
        <f t="shared" si="9"/>
        <v>Melisa Uribe</v>
      </c>
    </row>
    <row r="83" spans="1:15">
      <c r="A83" s="10">
        <v>1310</v>
      </c>
      <c r="B83" s="11" t="s">
        <v>87</v>
      </c>
      <c r="C83" s="12" t="s">
        <v>182</v>
      </c>
      <c r="D83" s="13">
        <v>1925000</v>
      </c>
      <c r="E83" s="13">
        <f t="shared" si="5"/>
        <v>57750</v>
      </c>
      <c r="F83" s="20">
        <v>1</v>
      </c>
      <c r="G83" s="13">
        <f t="shared" si="6"/>
        <v>2406250</v>
      </c>
      <c r="H83" s="13">
        <f t="shared" si="7"/>
        <v>481250</v>
      </c>
      <c r="I83" s="12" t="s">
        <v>239</v>
      </c>
      <c r="J83" s="12" t="s">
        <v>231</v>
      </c>
      <c r="K83" s="12" t="s">
        <v>33</v>
      </c>
      <c r="L83" s="15">
        <v>31689</v>
      </c>
      <c r="M83" s="15">
        <v>23683</v>
      </c>
      <c r="N83" s="18">
        <f t="shared" ca="1" si="8"/>
        <v>59</v>
      </c>
      <c r="O83" s="18" t="str">
        <f t="shared" si="9"/>
        <v>Alejandra Florez</v>
      </c>
    </row>
    <row r="84" spans="1:15">
      <c r="A84" s="10">
        <v>1041</v>
      </c>
      <c r="B84" s="11" t="s">
        <v>80</v>
      </c>
      <c r="C84" s="12" t="s">
        <v>174</v>
      </c>
      <c r="D84" s="13">
        <v>5475000</v>
      </c>
      <c r="E84" s="13">
        <f t="shared" si="5"/>
        <v>164250</v>
      </c>
      <c r="F84" s="20">
        <v>3</v>
      </c>
      <c r="G84" s="13">
        <f t="shared" si="6"/>
        <v>5475000</v>
      </c>
      <c r="H84" s="13">
        <f t="shared" si="7"/>
        <v>0</v>
      </c>
      <c r="I84" s="14" t="s">
        <v>239</v>
      </c>
      <c r="J84" s="12" t="s">
        <v>231</v>
      </c>
      <c r="K84" s="12" t="s">
        <v>236</v>
      </c>
      <c r="L84" s="15">
        <v>33710</v>
      </c>
      <c r="M84" s="15">
        <v>23767</v>
      </c>
      <c r="N84" s="18">
        <f t="shared" ca="1" si="8"/>
        <v>59</v>
      </c>
      <c r="O84" s="18" t="str">
        <f t="shared" si="9"/>
        <v>Amalia Gutierrez</v>
      </c>
    </row>
    <row r="85" spans="1:15">
      <c r="A85" s="10">
        <v>1361</v>
      </c>
      <c r="B85" s="11" t="s">
        <v>114</v>
      </c>
      <c r="C85" s="12" t="s">
        <v>207</v>
      </c>
      <c r="D85" s="13">
        <v>3515000</v>
      </c>
      <c r="E85" s="13">
        <f t="shared" si="5"/>
        <v>105450</v>
      </c>
      <c r="F85" s="20">
        <v>0</v>
      </c>
      <c r="G85" s="13">
        <f t="shared" si="6"/>
        <v>4393750</v>
      </c>
      <c r="H85" s="13">
        <f t="shared" si="7"/>
        <v>878750</v>
      </c>
      <c r="I85" s="14" t="s">
        <v>239</v>
      </c>
      <c r="J85" s="12" t="s">
        <v>231</v>
      </c>
      <c r="K85" s="12" t="s">
        <v>236</v>
      </c>
      <c r="L85" s="15">
        <v>32346</v>
      </c>
      <c r="M85" s="15">
        <v>22089</v>
      </c>
      <c r="N85" s="18">
        <f t="shared" ca="1" si="8"/>
        <v>63</v>
      </c>
      <c r="O85" s="18" t="str">
        <f t="shared" si="9"/>
        <v>Raquel Medina</v>
      </c>
    </row>
    <row r="86" spans="1:15">
      <c r="A86" s="10">
        <v>1793</v>
      </c>
      <c r="B86" s="8" t="s">
        <v>54</v>
      </c>
      <c r="C86" s="12" t="s">
        <v>155</v>
      </c>
      <c r="D86" s="13">
        <v>1925000</v>
      </c>
      <c r="E86" s="13">
        <f t="shared" si="5"/>
        <v>57750</v>
      </c>
      <c r="F86" s="20">
        <v>2</v>
      </c>
      <c r="G86" s="13">
        <f t="shared" si="6"/>
        <v>1925000</v>
      </c>
      <c r="H86" s="13">
        <f t="shared" si="7"/>
        <v>0</v>
      </c>
      <c r="I86" s="14" t="s">
        <v>240</v>
      </c>
      <c r="J86" s="12" t="s">
        <v>27</v>
      </c>
      <c r="K86" s="12" t="s">
        <v>236</v>
      </c>
      <c r="L86" s="15">
        <v>33223</v>
      </c>
      <c r="M86" s="15">
        <v>25125</v>
      </c>
      <c r="N86" s="18">
        <f t="shared" ca="1" si="8"/>
        <v>55</v>
      </c>
      <c r="O86" s="18" t="str">
        <f t="shared" si="9"/>
        <v>Gonzalo Betancur</v>
      </c>
    </row>
    <row r="87" spans="1:15">
      <c r="A87" s="10">
        <v>1967</v>
      </c>
      <c r="B87" s="11" t="s">
        <v>50</v>
      </c>
      <c r="C87" s="12" t="s">
        <v>147</v>
      </c>
      <c r="D87" s="13">
        <v>1925000</v>
      </c>
      <c r="E87" s="13">
        <f t="shared" si="5"/>
        <v>57750</v>
      </c>
      <c r="F87" s="20">
        <v>3</v>
      </c>
      <c r="G87" s="13">
        <f t="shared" si="6"/>
        <v>1925000</v>
      </c>
      <c r="H87" s="13">
        <f t="shared" si="7"/>
        <v>0</v>
      </c>
      <c r="I87" s="14" t="s">
        <v>240</v>
      </c>
      <c r="J87" s="12" t="s">
        <v>27</v>
      </c>
      <c r="K87" s="12" t="s">
        <v>26</v>
      </c>
      <c r="L87" s="15">
        <v>33551</v>
      </c>
      <c r="M87" s="15">
        <v>25338</v>
      </c>
      <c r="N87" s="18">
        <f t="shared" ca="1" si="8"/>
        <v>54</v>
      </c>
      <c r="O87" s="18" t="str">
        <f t="shared" si="9"/>
        <v>Santiago Betancurt</v>
      </c>
    </row>
    <row r="88" spans="1:15">
      <c r="A88" s="10">
        <v>1725</v>
      </c>
      <c r="B88" s="11" t="s">
        <v>96</v>
      </c>
      <c r="C88" s="12" t="s">
        <v>215</v>
      </c>
      <c r="D88" s="13">
        <v>6175000</v>
      </c>
      <c r="E88" s="13">
        <f t="shared" si="5"/>
        <v>185250</v>
      </c>
      <c r="F88" s="20">
        <v>1</v>
      </c>
      <c r="G88" s="13">
        <f t="shared" si="6"/>
        <v>7718750</v>
      </c>
      <c r="H88" s="13">
        <f t="shared" si="7"/>
        <v>1543750</v>
      </c>
      <c r="I88" s="14" t="s">
        <v>240</v>
      </c>
      <c r="J88" s="12" t="s">
        <v>27</v>
      </c>
      <c r="K88" s="12" t="s">
        <v>234</v>
      </c>
      <c r="L88" s="15">
        <v>28533</v>
      </c>
      <c r="M88" s="15">
        <v>20235</v>
      </c>
      <c r="N88" s="18">
        <f t="shared" ca="1" si="8"/>
        <v>68</v>
      </c>
      <c r="O88" s="18" t="str">
        <f t="shared" si="9"/>
        <v>Isabella Marquez</v>
      </c>
    </row>
    <row r="89" spans="1:15">
      <c r="A89" s="10">
        <v>1969</v>
      </c>
      <c r="B89" s="11" t="s">
        <v>133</v>
      </c>
      <c r="C89" s="12" t="s">
        <v>227</v>
      </c>
      <c r="D89" s="13">
        <v>1555000</v>
      </c>
      <c r="E89" s="13">
        <f t="shared" si="5"/>
        <v>46650</v>
      </c>
      <c r="F89" s="20">
        <v>2</v>
      </c>
      <c r="G89" s="13">
        <f t="shared" si="6"/>
        <v>1555000</v>
      </c>
      <c r="H89" s="13">
        <f t="shared" si="7"/>
        <v>0</v>
      </c>
      <c r="I89" s="14" t="s">
        <v>240</v>
      </c>
      <c r="J89" s="12" t="s">
        <v>27</v>
      </c>
      <c r="K89" s="12" t="s">
        <v>29</v>
      </c>
      <c r="L89" s="15">
        <v>32612</v>
      </c>
      <c r="M89" s="15">
        <v>18903</v>
      </c>
      <c r="N89" s="18">
        <f t="shared" ca="1" si="8"/>
        <v>72</v>
      </c>
      <c r="O89" s="18" t="str">
        <f t="shared" si="9"/>
        <v>Karla Molina</v>
      </c>
    </row>
    <row r="90" spans="1:15">
      <c r="A90" s="10">
        <v>1962</v>
      </c>
      <c r="B90" s="11" t="s">
        <v>137</v>
      </c>
      <c r="C90" s="12" t="s">
        <v>42</v>
      </c>
      <c r="D90" s="13">
        <v>3475000</v>
      </c>
      <c r="E90" s="13">
        <f t="shared" si="5"/>
        <v>104250</v>
      </c>
      <c r="F90" s="20">
        <v>3</v>
      </c>
      <c r="G90" s="13">
        <f t="shared" si="6"/>
        <v>3475000</v>
      </c>
      <c r="H90" s="13">
        <f t="shared" si="7"/>
        <v>0</v>
      </c>
      <c r="I90" s="14" t="s">
        <v>240</v>
      </c>
      <c r="J90" s="12" t="s">
        <v>27</v>
      </c>
      <c r="K90" s="12" t="s">
        <v>236</v>
      </c>
      <c r="L90" s="15">
        <v>32072</v>
      </c>
      <c r="M90" s="15">
        <v>16533</v>
      </c>
      <c r="N90" s="18">
        <f t="shared" ca="1" si="8"/>
        <v>78</v>
      </c>
      <c r="O90" s="18" t="str">
        <f t="shared" si="9"/>
        <v>Hilda Rodriguez</v>
      </c>
    </row>
    <row r="91" spans="1:15">
      <c r="A91" s="10">
        <v>1967</v>
      </c>
      <c r="B91" s="11" t="s">
        <v>132</v>
      </c>
      <c r="C91" s="12" t="s">
        <v>226</v>
      </c>
      <c r="D91" s="13">
        <v>5175000</v>
      </c>
      <c r="E91" s="13">
        <f t="shared" si="5"/>
        <v>155250</v>
      </c>
      <c r="F91" s="20">
        <v>1</v>
      </c>
      <c r="G91" s="13">
        <f t="shared" si="6"/>
        <v>6468750</v>
      </c>
      <c r="H91" s="13">
        <f t="shared" si="7"/>
        <v>1293750</v>
      </c>
      <c r="I91" s="14" t="s">
        <v>240</v>
      </c>
      <c r="J91" s="12" t="s">
        <v>27</v>
      </c>
      <c r="K91" s="12" t="s">
        <v>236</v>
      </c>
      <c r="L91" s="15">
        <v>30054</v>
      </c>
      <c r="M91" s="15">
        <v>18888</v>
      </c>
      <c r="N91" s="18">
        <f t="shared" ca="1" si="8"/>
        <v>72</v>
      </c>
      <c r="O91" s="18" t="str">
        <f t="shared" si="9"/>
        <v>Victoria Hincapie</v>
      </c>
    </row>
    <row r="92" spans="1:15">
      <c r="A92" s="10">
        <v>1426</v>
      </c>
      <c r="B92" s="8" t="s">
        <v>67</v>
      </c>
      <c r="C92" s="12" t="s">
        <v>157</v>
      </c>
      <c r="D92" s="13">
        <v>6175000</v>
      </c>
      <c r="E92" s="13">
        <f t="shared" si="5"/>
        <v>185250</v>
      </c>
      <c r="F92" s="20">
        <v>1</v>
      </c>
      <c r="G92" s="13">
        <f t="shared" si="6"/>
        <v>7718750</v>
      </c>
      <c r="H92" s="13">
        <f t="shared" si="7"/>
        <v>1543750</v>
      </c>
      <c r="I92" s="12" t="s">
        <v>240</v>
      </c>
      <c r="J92" s="12" t="s">
        <v>27</v>
      </c>
      <c r="K92" s="12" t="s">
        <v>236</v>
      </c>
      <c r="L92" s="15">
        <v>28376</v>
      </c>
      <c r="M92" s="15">
        <v>24906</v>
      </c>
      <c r="N92" s="18">
        <f t="shared" ca="1" si="8"/>
        <v>55</v>
      </c>
      <c r="O92" s="18" t="str">
        <f t="shared" si="9"/>
        <v xml:space="preserve">Pablo Rojas </v>
      </c>
    </row>
    <row r="93" spans="1:15">
      <c r="A93" s="10">
        <v>1509</v>
      </c>
      <c r="B93" s="11" t="s">
        <v>95</v>
      </c>
      <c r="C93" s="12" t="s">
        <v>193</v>
      </c>
      <c r="D93" s="13">
        <v>1925000</v>
      </c>
      <c r="E93" s="13">
        <f t="shared" si="5"/>
        <v>57750</v>
      </c>
      <c r="F93" s="20">
        <v>3</v>
      </c>
      <c r="G93" s="13">
        <f t="shared" si="6"/>
        <v>1925000</v>
      </c>
      <c r="H93" s="13">
        <f t="shared" si="7"/>
        <v>0</v>
      </c>
      <c r="I93" s="14" t="s">
        <v>240</v>
      </c>
      <c r="J93" s="12" t="s">
        <v>25</v>
      </c>
      <c r="K93" s="12" t="s">
        <v>26</v>
      </c>
      <c r="L93" s="15">
        <v>31217</v>
      </c>
      <c r="M93" s="15">
        <v>22943</v>
      </c>
      <c r="N93" s="18">
        <f t="shared" ca="1" si="8"/>
        <v>61</v>
      </c>
      <c r="O93" s="18" t="str">
        <f t="shared" si="9"/>
        <v>Pamela Serna</v>
      </c>
    </row>
    <row r="94" spans="1:15">
      <c r="A94" s="10">
        <v>1673</v>
      </c>
      <c r="B94" s="11" t="s">
        <v>94</v>
      </c>
      <c r="C94" s="12" t="s">
        <v>192</v>
      </c>
      <c r="D94" s="13">
        <v>1925000</v>
      </c>
      <c r="E94" s="13">
        <f t="shared" si="5"/>
        <v>57750</v>
      </c>
      <c r="F94" s="20">
        <v>3</v>
      </c>
      <c r="G94" s="13">
        <f t="shared" si="6"/>
        <v>1925000</v>
      </c>
      <c r="H94" s="13">
        <f t="shared" si="7"/>
        <v>0</v>
      </c>
      <c r="I94" s="12" t="s">
        <v>240</v>
      </c>
      <c r="J94" s="12" t="s">
        <v>25</v>
      </c>
      <c r="K94" s="12" t="s">
        <v>236</v>
      </c>
      <c r="L94" s="15">
        <v>32979</v>
      </c>
      <c r="M94" s="15">
        <v>22890</v>
      </c>
      <c r="N94" s="18">
        <f t="shared" ca="1" si="8"/>
        <v>61</v>
      </c>
      <c r="O94" s="18" t="str">
        <f t="shared" si="9"/>
        <v>Stepania Zapata</v>
      </c>
    </row>
    <row r="95" spans="1:15">
      <c r="A95" s="10">
        <v>1352</v>
      </c>
      <c r="B95" s="11" t="s">
        <v>118</v>
      </c>
      <c r="C95" s="12" t="s">
        <v>211</v>
      </c>
      <c r="D95" s="13">
        <v>2555000</v>
      </c>
      <c r="E95" s="13">
        <f t="shared" si="5"/>
        <v>76650</v>
      </c>
      <c r="F95" s="20">
        <v>3</v>
      </c>
      <c r="G95" s="13">
        <f t="shared" si="6"/>
        <v>2555000</v>
      </c>
      <c r="H95" s="13">
        <f t="shared" si="7"/>
        <v>0</v>
      </c>
      <c r="I95" s="14" t="s">
        <v>240</v>
      </c>
      <c r="J95" s="12" t="s">
        <v>25</v>
      </c>
      <c r="K95" s="12" t="s">
        <v>236</v>
      </c>
      <c r="L95" s="15">
        <v>30212</v>
      </c>
      <c r="M95" s="15">
        <v>21388</v>
      </c>
      <c r="N95" s="18">
        <f t="shared" ca="1" si="8"/>
        <v>65</v>
      </c>
      <c r="O95" s="18" t="str">
        <f t="shared" si="9"/>
        <v>Manuel Toro</v>
      </c>
    </row>
    <row r="96" spans="1:15">
      <c r="A96" s="10">
        <v>1922</v>
      </c>
      <c r="B96" s="11" t="s">
        <v>103</v>
      </c>
      <c r="C96" s="12" t="s">
        <v>37</v>
      </c>
      <c r="D96" s="13">
        <v>2675000</v>
      </c>
      <c r="E96" s="13">
        <f t="shared" si="5"/>
        <v>80250</v>
      </c>
      <c r="F96" s="20">
        <v>2</v>
      </c>
      <c r="G96" s="13">
        <f t="shared" si="6"/>
        <v>2675000</v>
      </c>
      <c r="H96" s="13">
        <f t="shared" si="7"/>
        <v>0</v>
      </c>
      <c r="I96" s="14" t="s">
        <v>240</v>
      </c>
      <c r="J96" s="12" t="s">
        <v>25</v>
      </c>
      <c r="K96" s="12" t="s">
        <v>236</v>
      </c>
      <c r="L96" s="15">
        <v>31751</v>
      </c>
      <c r="M96" s="15">
        <v>22336</v>
      </c>
      <c r="N96" s="18">
        <f t="shared" ca="1" si="8"/>
        <v>63</v>
      </c>
      <c r="O96" s="18" t="str">
        <f t="shared" si="9"/>
        <v>Barbara Henao</v>
      </c>
    </row>
    <row r="97" spans="1:15">
      <c r="A97" s="10">
        <v>1518</v>
      </c>
      <c r="B97" s="11" t="s">
        <v>92</v>
      </c>
      <c r="C97" s="12" t="s">
        <v>188</v>
      </c>
      <c r="D97" s="13">
        <v>3175000</v>
      </c>
      <c r="E97" s="13">
        <f t="shared" si="5"/>
        <v>95250</v>
      </c>
      <c r="F97" s="20">
        <v>3</v>
      </c>
      <c r="G97" s="13">
        <f t="shared" si="6"/>
        <v>3175000</v>
      </c>
      <c r="H97" s="13">
        <f t="shared" si="7"/>
        <v>0</v>
      </c>
      <c r="I97" s="14" t="s">
        <v>240</v>
      </c>
      <c r="J97" s="12" t="s">
        <v>25</v>
      </c>
      <c r="K97" s="12" t="s">
        <v>236</v>
      </c>
      <c r="L97" s="15">
        <v>33042</v>
      </c>
      <c r="M97" s="15">
        <v>23203</v>
      </c>
      <c r="N97" s="18">
        <f t="shared" ca="1" si="8"/>
        <v>60</v>
      </c>
      <c r="O97" s="18" t="str">
        <f t="shared" si="9"/>
        <v>Leonardo Vasquez</v>
      </c>
    </row>
    <row r="98" spans="1:15">
      <c r="A98" s="10">
        <v>1331</v>
      </c>
      <c r="B98" s="11" t="s">
        <v>86</v>
      </c>
      <c r="C98" s="12" t="s">
        <v>181</v>
      </c>
      <c r="D98" s="13">
        <v>3675000</v>
      </c>
      <c r="E98" s="13">
        <f t="shared" si="5"/>
        <v>110250</v>
      </c>
      <c r="F98" s="20">
        <v>3</v>
      </c>
      <c r="G98" s="13">
        <f t="shared" si="6"/>
        <v>3675000</v>
      </c>
      <c r="H98" s="13">
        <f t="shared" si="7"/>
        <v>0</v>
      </c>
      <c r="I98" s="14" t="s">
        <v>240</v>
      </c>
      <c r="J98" s="12" t="s">
        <v>25</v>
      </c>
      <c r="K98" s="12" t="s">
        <v>236</v>
      </c>
      <c r="L98" s="15">
        <v>32639</v>
      </c>
      <c r="M98" s="15">
        <v>23518</v>
      </c>
      <c r="N98" s="18">
        <f t="shared" ca="1" si="8"/>
        <v>59</v>
      </c>
      <c r="O98" s="18" t="str">
        <f t="shared" si="9"/>
        <v>Juliana Castrillón</v>
      </c>
    </row>
    <row r="99" spans="1:15">
      <c r="A99" s="10">
        <v>1303</v>
      </c>
      <c r="B99" s="11" t="s">
        <v>124</v>
      </c>
      <c r="C99" s="12" t="s">
        <v>219</v>
      </c>
      <c r="D99" s="13">
        <v>6175000</v>
      </c>
      <c r="E99" s="13">
        <f t="shared" si="5"/>
        <v>185250</v>
      </c>
      <c r="F99" s="20">
        <v>1</v>
      </c>
      <c r="G99" s="13">
        <f t="shared" si="6"/>
        <v>7718750</v>
      </c>
      <c r="H99" s="13">
        <f t="shared" si="7"/>
        <v>1543750</v>
      </c>
      <c r="I99" s="14" t="s">
        <v>240</v>
      </c>
      <c r="J99" s="12" t="s">
        <v>25</v>
      </c>
      <c r="K99" s="12" t="s">
        <v>234</v>
      </c>
      <c r="L99" s="15">
        <v>32205</v>
      </c>
      <c r="M99" s="15">
        <v>20280</v>
      </c>
      <c r="N99" s="18">
        <f t="shared" ca="1" si="8"/>
        <v>68</v>
      </c>
      <c r="O99" s="18" t="str">
        <f t="shared" si="9"/>
        <v>Dinara Lopez</v>
      </c>
    </row>
    <row r="100" spans="1:15">
      <c r="A100" s="10">
        <v>1302</v>
      </c>
      <c r="B100" s="11" t="s">
        <v>121</v>
      </c>
      <c r="C100" s="12" t="s">
        <v>216</v>
      </c>
      <c r="D100" s="13">
        <v>4375000</v>
      </c>
      <c r="E100" s="13">
        <f t="shared" si="5"/>
        <v>131250</v>
      </c>
      <c r="F100" s="20">
        <v>0</v>
      </c>
      <c r="G100" s="13">
        <f t="shared" si="6"/>
        <v>5468750</v>
      </c>
      <c r="H100" s="13">
        <f t="shared" si="7"/>
        <v>1093750</v>
      </c>
      <c r="I100" s="14" t="s">
        <v>240</v>
      </c>
      <c r="J100" s="12" t="s">
        <v>25</v>
      </c>
      <c r="K100" s="12" t="s">
        <v>236</v>
      </c>
      <c r="L100" s="15">
        <v>30892</v>
      </c>
      <c r="M100" s="15">
        <v>20276</v>
      </c>
      <c r="N100" s="18">
        <f t="shared" ca="1" si="8"/>
        <v>68</v>
      </c>
      <c r="O100" s="18" t="str">
        <f t="shared" si="9"/>
        <v>Elisa Mota</v>
      </c>
    </row>
    <row r="101" spans="1:15">
      <c r="A101" s="10">
        <v>1334</v>
      </c>
      <c r="B101" s="11" t="s">
        <v>81</v>
      </c>
      <c r="C101" s="12" t="s">
        <v>175</v>
      </c>
      <c r="D101" s="13">
        <v>1925000</v>
      </c>
      <c r="E101" s="13">
        <f t="shared" si="5"/>
        <v>57750</v>
      </c>
      <c r="F101" s="20">
        <v>3</v>
      </c>
      <c r="G101" s="13">
        <f t="shared" si="6"/>
        <v>1925000</v>
      </c>
      <c r="H101" s="13">
        <f t="shared" si="7"/>
        <v>0</v>
      </c>
      <c r="I101" s="12" t="s">
        <v>240</v>
      </c>
      <c r="J101" s="12" t="s">
        <v>25</v>
      </c>
      <c r="K101" s="12" t="s">
        <v>26</v>
      </c>
      <c r="L101" s="15">
        <v>32971</v>
      </c>
      <c r="M101" s="15">
        <v>24033</v>
      </c>
      <c r="N101" s="18">
        <f t="shared" ca="1" si="8"/>
        <v>58</v>
      </c>
      <c r="O101" s="18" t="str">
        <f t="shared" si="9"/>
        <v>Alicia Perez</v>
      </c>
    </row>
    <row r="102" spans="1:15">
      <c r="A102" s="10">
        <v>1975</v>
      </c>
      <c r="B102" s="11" t="s">
        <v>45</v>
      </c>
      <c r="C102" s="12" t="s">
        <v>141</v>
      </c>
      <c r="D102" s="13">
        <v>3775000</v>
      </c>
      <c r="E102" s="13">
        <f t="shared" si="5"/>
        <v>113250</v>
      </c>
      <c r="F102" s="20">
        <v>0</v>
      </c>
      <c r="G102" s="13">
        <f t="shared" si="6"/>
        <v>4718750</v>
      </c>
      <c r="H102" s="13">
        <f t="shared" si="7"/>
        <v>943750</v>
      </c>
      <c r="I102" s="14" t="s">
        <v>242</v>
      </c>
      <c r="J102" s="12" t="s">
        <v>244</v>
      </c>
      <c r="K102" s="12" t="s">
        <v>236</v>
      </c>
      <c r="L102" s="15">
        <v>33365</v>
      </c>
      <c r="M102" s="15">
        <v>25839</v>
      </c>
      <c r="N102" s="18">
        <f t="shared" ca="1" si="8"/>
        <v>53</v>
      </c>
      <c r="O102" s="18" t="str">
        <f t="shared" si="9"/>
        <v>Carlos Posada</v>
      </c>
    </row>
    <row r="103" spans="1:15">
      <c r="A103" s="10">
        <v>1759</v>
      </c>
      <c r="B103" s="11" t="s">
        <v>49</v>
      </c>
      <c r="C103" s="12" t="s">
        <v>194</v>
      </c>
      <c r="D103" s="13">
        <v>5275000</v>
      </c>
      <c r="E103" s="13">
        <f t="shared" si="5"/>
        <v>158250</v>
      </c>
      <c r="F103" s="20">
        <v>1</v>
      </c>
      <c r="G103" s="13">
        <f t="shared" si="6"/>
        <v>6593750</v>
      </c>
      <c r="H103" s="13">
        <f t="shared" si="7"/>
        <v>1318750</v>
      </c>
      <c r="I103" s="14" t="s">
        <v>242</v>
      </c>
      <c r="J103" s="12" t="s">
        <v>244</v>
      </c>
      <c r="K103" s="12" t="s">
        <v>236</v>
      </c>
      <c r="L103" s="15">
        <v>30020</v>
      </c>
      <c r="M103" s="15">
        <v>22953</v>
      </c>
      <c r="N103" s="18">
        <f t="shared" ca="1" si="8"/>
        <v>61</v>
      </c>
      <c r="O103" s="18" t="str">
        <f t="shared" si="9"/>
        <v>Mauricio Arango</v>
      </c>
    </row>
    <row r="104" spans="1:15">
      <c r="A104" s="10">
        <v>1055</v>
      </c>
      <c r="B104" s="11" t="s">
        <v>64</v>
      </c>
      <c r="C104" s="12" t="s">
        <v>161</v>
      </c>
      <c r="D104" s="13">
        <v>3775000</v>
      </c>
      <c r="E104" s="13">
        <f t="shared" si="5"/>
        <v>113250</v>
      </c>
      <c r="F104" s="20">
        <v>3</v>
      </c>
      <c r="G104" s="13">
        <f t="shared" si="6"/>
        <v>3775000</v>
      </c>
      <c r="H104" s="13">
        <f t="shared" si="7"/>
        <v>0</v>
      </c>
      <c r="I104" s="14" t="s">
        <v>242</v>
      </c>
      <c r="J104" s="12" t="s">
        <v>244</v>
      </c>
      <c r="K104" s="12" t="s">
        <v>236</v>
      </c>
      <c r="L104" s="15">
        <v>33336</v>
      </c>
      <c r="M104" s="15">
        <v>24704</v>
      </c>
      <c r="N104" s="18">
        <f t="shared" ca="1" si="8"/>
        <v>56</v>
      </c>
      <c r="O104" s="18" t="str">
        <f t="shared" si="9"/>
        <v>Adriana Hoyos</v>
      </c>
    </row>
    <row r="105" spans="1:15">
      <c r="A105" s="10">
        <v>1054</v>
      </c>
      <c r="B105" s="11" t="s">
        <v>57</v>
      </c>
      <c r="C105" s="12" t="s">
        <v>41</v>
      </c>
      <c r="D105" s="13">
        <v>4675000</v>
      </c>
      <c r="E105" s="13">
        <f t="shared" si="5"/>
        <v>140250</v>
      </c>
      <c r="F105" s="20">
        <v>1</v>
      </c>
      <c r="G105" s="13">
        <f t="shared" si="6"/>
        <v>5843750</v>
      </c>
      <c r="H105" s="13">
        <f t="shared" si="7"/>
        <v>1168750</v>
      </c>
      <c r="I105" s="14" t="s">
        <v>242</v>
      </c>
      <c r="J105" s="12" t="s">
        <v>244</v>
      </c>
      <c r="K105" s="12" t="s">
        <v>237</v>
      </c>
      <c r="L105" s="15">
        <v>33344</v>
      </c>
      <c r="M105" s="15">
        <v>24693</v>
      </c>
      <c r="N105" s="18">
        <f t="shared" ca="1" si="8"/>
        <v>56</v>
      </c>
      <c r="O105" s="18" t="str">
        <f t="shared" si="9"/>
        <v>Miguel Suarez</v>
      </c>
    </row>
    <row r="106" spans="1:15">
      <c r="A106" s="10">
        <v>1075</v>
      </c>
      <c r="B106" s="8" t="s">
        <v>52</v>
      </c>
      <c r="C106" s="12" t="s">
        <v>149</v>
      </c>
      <c r="D106" s="13">
        <v>3775000</v>
      </c>
      <c r="E106" s="13">
        <f t="shared" si="5"/>
        <v>113250</v>
      </c>
      <c r="F106" s="20">
        <v>2</v>
      </c>
      <c r="G106" s="13">
        <f t="shared" si="6"/>
        <v>3775000</v>
      </c>
      <c r="H106" s="13">
        <f t="shared" si="7"/>
        <v>0</v>
      </c>
      <c r="I106" s="14" t="s">
        <v>242</v>
      </c>
      <c r="J106" s="12" t="s">
        <v>244</v>
      </c>
      <c r="K106" s="12" t="s">
        <v>237</v>
      </c>
      <c r="L106" s="15">
        <v>33823</v>
      </c>
      <c r="M106" s="15">
        <v>25443</v>
      </c>
      <c r="N106" s="18">
        <f t="shared" ca="1" si="8"/>
        <v>54</v>
      </c>
      <c r="O106" s="18" t="str">
        <f t="shared" si="9"/>
        <v>Natalia Aristizabal</v>
      </c>
    </row>
    <row r="107" spans="1:15">
      <c r="A107" s="10">
        <v>1966</v>
      </c>
      <c r="B107" s="8" t="s">
        <v>55</v>
      </c>
      <c r="C107" s="12" t="s">
        <v>150</v>
      </c>
      <c r="D107" s="13">
        <v>4475000</v>
      </c>
      <c r="E107" s="13">
        <f t="shared" si="5"/>
        <v>134250</v>
      </c>
      <c r="F107" s="20">
        <v>1</v>
      </c>
      <c r="G107" s="13">
        <f t="shared" si="6"/>
        <v>5593750</v>
      </c>
      <c r="H107" s="13">
        <f t="shared" si="7"/>
        <v>1118750</v>
      </c>
      <c r="I107" s="14" t="s">
        <v>242</v>
      </c>
      <c r="J107" s="12" t="s">
        <v>244</v>
      </c>
      <c r="K107" s="12" t="s">
        <v>237</v>
      </c>
      <c r="L107" s="15">
        <v>33559</v>
      </c>
      <c r="M107" s="15">
        <v>25327</v>
      </c>
      <c r="N107" s="18">
        <f t="shared" ca="1" si="8"/>
        <v>54</v>
      </c>
      <c r="O107" s="18" t="str">
        <f t="shared" si="9"/>
        <v xml:space="preserve">Camila Dominguez </v>
      </c>
    </row>
    <row r="108" spans="1:15">
      <c r="A108" s="10">
        <v>1354</v>
      </c>
      <c r="B108" s="11" t="s">
        <v>136</v>
      </c>
      <c r="C108" s="12" t="s">
        <v>228</v>
      </c>
      <c r="D108" s="13">
        <v>3775000</v>
      </c>
      <c r="E108" s="13">
        <f t="shared" si="5"/>
        <v>113250</v>
      </c>
      <c r="F108" s="20">
        <v>3</v>
      </c>
      <c r="G108" s="13">
        <f t="shared" si="6"/>
        <v>3775000</v>
      </c>
      <c r="H108" s="13">
        <f t="shared" si="7"/>
        <v>0</v>
      </c>
      <c r="I108" s="14" t="s">
        <v>242</v>
      </c>
      <c r="J108" s="12" t="s">
        <v>244</v>
      </c>
      <c r="K108" s="12" t="s">
        <v>234</v>
      </c>
      <c r="L108" s="15">
        <v>31538</v>
      </c>
      <c r="M108" s="15">
        <v>17751</v>
      </c>
      <c r="N108" s="18">
        <f t="shared" ca="1" si="8"/>
        <v>75</v>
      </c>
      <c r="O108" s="18" t="str">
        <f t="shared" si="9"/>
        <v>Susana Ruiz</v>
      </c>
    </row>
    <row r="109" spans="1:15">
      <c r="A109" s="10">
        <v>1696</v>
      </c>
      <c r="B109" s="11" t="s">
        <v>139</v>
      </c>
      <c r="C109" s="12" t="s">
        <v>43</v>
      </c>
      <c r="D109" s="13">
        <v>3775000</v>
      </c>
      <c r="E109" s="13">
        <f t="shared" si="5"/>
        <v>113250</v>
      </c>
      <c r="F109" s="20">
        <v>3</v>
      </c>
      <c r="G109" s="13">
        <f t="shared" si="6"/>
        <v>3775000</v>
      </c>
      <c r="H109" s="13">
        <f t="shared" si="7"/>
        <v>0</v>
      </c>
      <c r="I109" s="14" t="s">
        <v>242</v>
      </c>
      <c r="J109" s="12" t="s">
        <v>244</v>
      </c>
      <c r="K109" s="12" t="s">
        <v>236</v>
      </c>
      <c r="L109" s="15">
        <v>30967</v>
      </c>
      <c r="M109" s="15">
        <v>14626</v>
      </c>
      <c r="N109" s="18">
        <f t="shared" ca="1" si="8"/>
        <v>84</v>
      </c>
      <c r="O109" s="18" t="str">
        <f t="shared" si="9"/>
        <v>Cathy Higuita</v>
      </c>
    </row>
    <row r="110" spans="1:15">
      <c r="A110" s="10">
        <v>1299</v>
      </c>
      <c r="B110" s="11" t="s">
        <v>76</v>
      </c>
      <c r="C110" s="12" t="s">
        <v>170</v>
      </c>
      <c r="D110" s="13">
        <v>3775000</v>
      </c>
      <c r="E110" s="13">
        <f t="shared" si="5"/>
        <v>113250</v>
      </c>
      <c r="F110" s="20">
        <v>2</v>
      </c>
      <c r="G110" s="13">
        <f t="shared" si="6"/>
        <v>3775000</v>
      </c>
      <c r="H110" s="13">
        <f t="shared" si="7"/>
        <v>0</v>
      </c>
      <c r="I110" s="14" t="s">
        <v>242</v>
      </c>
      <c r="J110" s="12" t="s">
        <v>244</v>
      </c>
      <c r="K110" s="12" t="s">
        <v>236</v>
      </c>
      <c r="L110" s="15">
        <v>32863</v>
      </c>
      <c r="M110" s="15">
        <v>23998</v>
      </c>
      <c r="N110" s="18">
        <f t="shared" ca="1" si="8"/>
        <v>58</v>
      </c>
      <c r="O110" s="18" t="str">
        <f t="shared" si="9"/>
        <v>Catalina Osorio</v>
      </c>
    </row>
    <row r="111" spans="1:15">
      <c r="A111" s="10">
        <v>1529</v>
      </c>
      <c r="B111" s="11" t="s">
        <v>63</v>
      </c>
      <c r="C111" s="12" t="s">
        <v>153</v>
      </c>
      <c r="D111" s="13">
        <v>3775000</v>
      </c>
      <c r="E111" s="13">
        <f t="shared" si="5"/>
        <v>113250</v>
      </c>
      <c r="F111" s="20">
        <v>1</v>
      </c>
      <c r="G111" s="13">
        <f t="shared" si="6"/>
        <v>4718750</v>
      </c>
      <c r="H111" s="13">
        <f t="shared" si="7"/>
        <v>943750</v>
      </c>
      <c r="I111" s="14" t="s">
        <v>242</v>
      </c>
      <c r="J111" s="12" t="s">
        <v>230</v>
      </c>
      <c r="K111" s="12" t="s">
        <v>236</v>
      </c>
      <c r="L111" s="15">
        <v>31805</v>
      </c>
      <c r="M111" s="15">
        <v>24476</v>
      </c>
      <c r="N111" s="18">
        <f t="shared" ca="1" si="8"/>
        <v>57</v>
      </c>
      <c r="O111" s="18" t="str">
        <f t="shared" si="9"/>
        <v>Mariana Gomez</v>
      </c>
    </row>
    <row r="112" spans="1:15">
      <c r="A112" s="10">
        <v>1080</v>
      </c>
      <c r="B112" s="11" t="s">
        <v>128</v>
      </c>
      <c r="C112" s="12" t="s">
        <v>223</v>
      </c>
      <c r="D112" s="13">
        <v>4275000</v>
      </c>
      <c r="E112" s="13">
        <f t="shared" si="5"/>
        <v>128250</v>
      </c>
      <c r="F112" s="20">
        <v>1</v>
      </c>
      <c r="G112" s="13">
        <f t="shared" si="6"/>
        <v>5343750</v>
      </c>
      <c r="H112" s="13">
        <f t="shared" si="7"/>
        <v>1068750</v>
      </c>
      <c r="I112" s="14" t="s">
        <v>242</v>
      </c>
      <c r="J112" s="12" t="s">
        <v>230</v>
      </c>
      <c r="K112" s="12" t="s">
        <v>237</v>
      </c>
      <c r="L112" s="15">
        <v>32445</v>
      </c>
      <c r="M112" s="15">
        <v>19334</v>
      </c>
      <c r="N112" s="18">
        <f t="shared" ca="1" si="8"/>
        <v>71</v>
      </c>
      <c r="O112" s="18" t="str">
        <f t="shared" si="9"/>
        <v>Jacobo Bustos</v>
      </c>
    </row>
    <row r="113" spans="1:15">
      <c r="A113" s="10">
        <v>1353</v>
      </c>
      <c r="B113" s="11" t="s">
        <v>119</v>
      </c>
      <c r="C113" s="12" t="s">
        <v>212</v>
      </c>
      <c r="D113" s="13">
        <v>4175000</v>
      </c>
      <c r="E113" s="13">
        <f t="shared" si="5"/>
        <v>125250</v>
      </c>
      <c r="F113" s="20">
        <v>3</v>
      </c>
      <c r="G113" s="13">
        <f t="shared" si="6"/>
        <v>4175000</v>
      </c>
      <c r="H113" s="13">
        <f t="shared" si="7"/>
        <v>0</v>
      </c>
      <c r="I113" s="14" t="s">
        <v>242</v>
      </c>
      <c r="J113" s="12" t="s">
        <v>230</v>
      </c>
      <c r="K113" s="12" t="s">
        <v>237</v>
      </c>
      <c r="L113" s="15">
        <v>30204</v>
      </c>
      <c r="M113" s="15">
        <v>21399</v>
      </c>
      <c r="N113" s="18">
        <f t="shared" ca="1" si="8"/>
        <v>65</v>
      </c>
      <c r="O113" s="18" t="str">
        <f t="shared" si="9"/>
        <v>Gabriel Rodas</v>
      </c>
    </row>
    <row r="114" spans="1:15">
      <c r="A114" s="10">
        <v>1369</v>
      </c>
      <c r="B114" s="11" t="s">
        <v>75</v>
      </c>
      <c r="C114" s="12" t="s">
        <v>39</v>
      </c>
      <c r="D114" s="13">
        <v>4775000</v>
      </c>
      <c r="E114" s="13">
        <f t="shared" si="5"/>
        <v>143250</v>
      </c>
      <c r="F114" s="20">
        <v>2</v>
      </c>
      <c r="G114" s="13">
        <f t="shared" si="6"/>
        <v>4775000</v>
      </c>
      <c r="H114" s="13">
        <f t="shared" si="7"/>
        <v>0</v>
      </c>
      <c r="I114" s="14" t="s">
        <v>242</v>
      </c>
      <c r="J114" s="12" t="s">
        <v>230</v>
      </c>
      <c r="K114" s="12" t="s">
        <v>234</v>
      </c>
      <c r="L114" s="15">
        <v>30378</v>
      </c>
      <c r="M114" s="15">
        <v>21689</v>
      </c>
      <c r="N114" s="18">
        <f t="shared" ca="1" si="8"/>
        <v>64</v>
      </c>
      <c r="O114" s="18" t="str">
        <f t="shared" si="9"/>
        <v>Sandra Cano</v>
      </c>
    </row>
    <row r="115" spans="1:15">
      <c r="A115" s="10">
        <v>1370</v>
      </c>
      <c r="B115" s="11" t="s">
        <v>59</v>
      </c>
      <c r="C115" s="12" t="s">
        <v>35</v>
      </c>
      <c r="D115" s="13">
        <v>4175000</v>
      </c>
      <c r="E115" s="13">
        <f t="shared" si="5"/>
        <v>125250</v>
      </c>
      <c r="F115" s="20">
        <v>1</v>
      </c>
      <c r="G115" s="13">
        <f t="shared" si="6"/>
        <v>5218750</v>
      </c>
      <c r="H115" s="13">
        <f t="shared" si="7"/>
        <v>1043750</v>
      </c>
      <c r="I115" s="14" t="s">
        <v>242</v>
      </c>
      <c r="J115" s="12" t="s">
        <v>230</v>
      </c>
      <c r="K115" s="12" t="s">
        <v>237</v>
      </c>
      <c r="L115" s="15">
        <v>32108</v>
      </c>
      <c r="M115" s="15">
        <v>21693</v>
      </c>
      <c r="N115" s="18">
        <f t="shared" ca="1" si="8"/>
        <v>64</v>
      </c>
      <c r="O115" s="18" t="str">
        <f t="shared" si="9"/>
        <v xml:space="preserve">Evelyn Diaz </v>
      </c>
    </row>
    <row r="116" spans="1:15">
      <c r="A116" s="10">
        <v>1677</v>
      </c>
      <c r="B116" s="8" t="s">
        <v>61</v>
      </c>
      <c r="C116" s="12" t="s">
        <v>145</v>
      </c>
      <c r="D116" s="13">
        <v>4275000</v>
      </c>
      <c r="E116" s="13">
        <f t="shared" si="5"/>
        <v>128250</v>
      </c>
      <c r="F116" s="20">
        <v>2</v>
      </c>
      <c r="G116" s="13">
        <f t="shared" si="6"/>
        <v>4275000</v>
      </c>
      <c r="H116" s="13">
        <f t="shared" si="7"/>
        <v>0</v>
      </c>
      <c r="I116" s="14" t="s">
        <v>242</v>
      </c>
      <c r="J116" s="12" t="s">
        <v>230</v>
      </c>
      <c r="K116" s="12" t="s">
        <v>237</v>
      </c>
      <c r="L116" s="15">
        <v>32087</v>
      </c>
      <c r="M116" s="15">
        <v>25462</v>
      </c>
      <c r="N116" s="18">
        <f t="shared" ca="1" si="8"/>
        <v>54</v>
      </c>
      <c r="O116" s="18" t="str">
        <f t="shared" si="9"/>
        <v xml:space="preserve">Juan Hernandez </v>
      </c>
    </row>
    <row r="117" spans="1:15">
      <c r="A117" s="10">
        <v>1427</v>
      </c>
      <c r="B117" s="11" t="s">
        <v>46</v>
      </c>
      <c r="C117" s="12" t="s">
        <v>40</v>
      </c>
      <c r="D117" s="13">
        <v>3975000</v>
      </c>
      <c r="E117" s="13">
        <f t="shared" si="5"/>
        <v>119250</v>
      </c>
      <c r="F117" s="20">
        <v>2</v>
      </c>
      <c r="G117" s="13">
        <f t="shared" si="6"/>
        <v>3975000</v>
      </c>
      <c r="H117" s="13">
        <f t="shared" si="7"/>
        <v>0</v>
      </c>
      <c r="I117" s="14" t="s">
        <v>242</v>
      </c>
      <c r="J117" s="12" t="s">
        <v>230</v>
      </c>
      <c r="K117" s="12" t="s">
        <v>237</v>
      </c>
      <c r="L117" s="15">
        <v>28368</v>
      </c>
      <c r="M117" s="15">
        <v>21263</v>
      </c>
      <c r="N117" s="18">
        <f t="shared" ca="1" si="8"/>
        <v>65</v>
      </c>
      <c r="O117" s="18" t="str">
        <f t="shared" si="9"/>
        <v>David Jaramillo</v>
      </c>
    </row>
    <row r="118" spans="1:15">
      <c r="I118"/>
      <c r="L118"/>
    </row>
    <row r="119" spans="1:15">
      <c r="I119"/>
      <c r="L119"/>
    </row>
    <row r="120" spans="1:15">
      <c r="I120"/>
      <c r="L120"/>
    </row>
    <row r="121" spans="1:15">
      <c r="I121"/>
      <c r="L121"/>
    </row>
    <row r="122" spans="1:15">
      <c r="I122"/>
      <c r="L122"/>
    </row>
    <row r="123" spans="1:15">
      <c r="I123"/>
      <c r="L123"/>
    </row>
    <row r="124" spans="1:15">
      <c r="I124"/>
      <c r="L124"/>
    </row>
    <row r="125" spans="1:15">
      <c r="I125"/>
      <c r="L125"/>
    </row>
    <row r="126" spans="1:15">
      <c r="I126"/>
      <c r="L126"/>
    </row>
    <row r="127" spans="1:15">
      <c r="I127"/>
      <c r="L127"/>
    </row>
    <row r="128" spans="1:15">
      <c r="I128"/>
      <c r="L128"/>
    </row>
    <row r="129" spans="9:12">
      <c r="I129"/>
      <c r="L129"/>
    </row>
    <row r="130" spans="9:12">
      <c r="I130"/>
      <c r="L130"/>
    </row>
    <row r="131" spans="9:12">
      <c r="I131"/>
      <c r="L131"/>
    </row>
    <row r="132" spans="9:12">
      <c r="I132"/>
      <c r="L132"/>
    </row>
    <row r="133" spans="9:12">
      <c r="I133"/>
      <c r="L133"/>
    </row>
    <row r="134" spans="9:12">
      <c r="I134"/>
      <c r="L134"/>
    </row>
    <row r="135" spans="9:12">
      <c r="I135"/>
      <c r="L135"/>
    </row>
    <row r="136" spans="9:12">
      <c r="I136"/>
      <c r="L136"/>
    </row>
    <row r="137" spans="9:12">
      <c r="I137"/>
      <c r="L137"/>
    </row>
    <row r="138" spans="9:12">
      <c r="I138"/>
      <c r="L138"/>
    </row>
    <row r="139" spans="9:12">
      <c r="I139"/>
      <c r="L139"/>
    </row>
    <row r="140" spans="9:12">
      <c r="I140"/>
      <c r="L140"/>
    </row>
    <row r="141" spans="9:12">
      <c r="I141"/>
      <c r="L141"/>
    </row>
    <row r="142" spans="9:12">
      <c r="I142"/>
      <c r="L142"/>
    </row>
    <row r="143" spans="9:12">
      <c r="I143"/>
      <c r="L143"/>
    </row>
    <row r="144" spans="9:12">
      <c r="I144"/>
      <c r="L144"/>
    </row>
    <row r="145" spans="9:12">
      <c r="I145"/>
      <c r="L145"/>
    </row>
    <row r="146" spans="9:12">
      <c r="I146"/>
      <c r="L146"/>
    </row>
    <row r="147" spans="9:12">
      <c r="I147"/>
      <c r="L147"/>
    </row>
    <row r="148" spans="9:12">
      <c r="I148"/>
      <c r="L148"/>
    </row>
    <row r="149" spans="9:12">
      <c r="I149"/>
      <c r="L149"/>
    </row>
    <row r="150" spans="9:12">
      <c r="I150"/>
      <c r="L150"/>
    </row>
    <row r="151" spans="9:12">
      <c r="I151"/>
      <c r="L151"/>
    </row>
    <row r="152" spans="9:12">
      <c r="I152"/>
      <c r="L152"/>
    </row>
    <row r="153" spans="9:12">
      <c r="I153"/>
      <c r="L153"/>
    </row>
    <row r="154" spans="9:12">
      <c r="I154"/>
      <c r="L154"/>
    </row>
    <row r="155" spans="9:12">
      <c r="I155"/>
      <c r="L155"/>
    </row>
    <row r="156" spans="9:12">
      <c r="I156"/>
      <c r="L156"/>
    </row>
    <row r="157" spans="9:12">
      <c r="I157"/>
      <c r="L157"/>
    </row>
    <row r="158" spans="9:12">
      <c r="I158"/>
      <c r="L158"/>
    </row>
    <row r="159" spans="9:12">
      <c r="I159"/>
      <c r="L159"/>
    </row>
    <row r="160" spans="9:12">
      <c r="I160"/>
      <c r="L160"/>
    </row>
    <row r="161" spans="9:12">
      <c r="I161"/>
      <c r="L161"/>
    </row>
    <row r="162" spans="9:12">
      <c r="I162"/>
      <c r="L162"/>
    </row>
    <row r="163" spans="9:12">
      <c r="I163"/>
      <c r="L163"/>
    </row>
    <row r="164" spans="9:12">
      <c r="I164"/>
      <c r="L164"/>
    </row>
    <row r="165" spans="9:12">
      <c r="I165"/>
      <c r="L165"/>
    </row>
    <row r="166" spans="9:12">
      <c r="I166"/>
      <c r="L166"/>
    </row>
    <row r="167" spans="9:12">
      <c r="I167"/>
      <c r="L167"/>
    </row>
    <row r="168" spans="9:12">
      <c r="I168"/>
      <c r="L168"/>
    </row>
    <row r="169" spans="9:12">
      <c r="I169"/>
      <c r="L169"/>
    </row>
    <row r="170" spans="9:12">
      <c r="I170"/>
      <c r="L170"/>
    </row>
    <row r="171" spans="9:12">
      <c r="I171"/>
      <c r="L171"/>
    </row>
    <row r="172" spans="9:12">
      <c r="I172"/>
      <c r="L172"/>
    </row>
    <row r="173" spans="9:12">
      <c r="I173"/>
      <c r="L173"/>
    </row>
    <row r="174" spans="9:12">
      <c r="I174"/>
      <c r="L174"/>
    </row>
    <row r="175" spans="9:12">
      <c r="I175"/>
      <c r="L175"/>
    </row>
    <row r="176" spans="9:12">
      <c r="I176"/>
      <c r="L176"/>
    </row>
    <row r="177" spans="9:12">
      <c r="I177"/>
      <c r="L177"/>
    </row>
    <row r="178" spans="9:12">
      <c r="I178"/>
      <c r="L178"/>
    </row>
    <row r="179" spans="9:12">
      <c r="I179"/>
      <c r="L179"/>
    </row>
    <row r="180" spans="9:12">
      <c r="I180"/>
      <c r="L180"/>
    </row>
    <row r="181" spans="9:12">
      <c r="I181"/>
      <c r="L181"/>
    </row>
    <row r="182" spans="9:12">
      <c r="I182"/>
      <c r="L182"/>
    </row>
    <row r="183" spans="9:12">
      <c r="I183"/>
      <c r="L183"/>
    </row>
    <row r="184" spans="9:12">
      <c r="I184"/>
      <c r="L184"/>
    </row>
    <row r="185" spans="9:12">
      <c r="I185"/>
      <c r="L185"/>
    </row>
    <row r="186" spans="9:12">
      <c r="I186"/>
      <c r="L186"/>
    </row>
    <row r="187" spans="9:12">
      <c r="I187"/>
      <c r="L187"/>
    </row>
    <row r="188" spans="9:12">
      <c r="I188"/>
      <c r="L188"/>
    </row>
    <row r="189" spans="9:12">
      <c r="I189"/>
      <c r="L189"/>
    </row>
    <row r="190" spans="9:12">
      <c r="I190"/>
      <c r="L190"/>
    </row>
    <row r="191" spans="9:12">
      <c r="I191"/>
      <c r="L191"/>
    </row>
    <row r="192" spans="9:12">
      <c r="I192"/>
      <c r="L192"/>
    </row>
    <row r="193" spans="9:12">
      <c r="I193"/>
      <c r="L193"/>
    </row>
    <row r="194" spans="9:12">
      <c r="I194"/>
      <c r="L194"/>
    </row>
    <row r="195" spans="9:12">
      <c r="I195"/>
      <c r="L195"/>
    </row>
    <row r="196" spans="9:12">
      <c r="I196"/>
      <c r="L196"/>
    </row>
    <row r="197" spans="9:12">
      <c r="I197"/>
      <c r="L197"/>
    </row>
    <row r="198" spans="9:12">
      <c r="I198"/>
      <c r="L198"/>
    </row>
    <row r="199" spans="9:12">
      <c r="I199"/>
      <c r="L199"/>
    </row>
    <row r="200" spans="9:12">
      <c r="I200"/>
      <c r="L200"/>
    </row>
    <row r="201" spans="9:12">
      <c r="I201"/>
      <c r="L201"/>
    </row>
    <row r="202" spans="9:12">
      <c r="I202"/>
      <c r="L202"/>
    </row>
    <row r="203" spans="9:12">
      <c r="I203"/>
      <c r="L203"/>
    </row>
    <row r="204" spans="9:12">
      <c r="I204"/>
      <c r="L204"/>
    </row>
    <row r="205" spans="9:12">
      <c r="I205"/>
      <c r="L205"/>
    </row>
    <row r="206" spans="9:12">
      <c r="I206"/>
      <c r="L206"/>
    </row>
    <row r="207" spans="9:12">
      <c r="I207"/>
      <c r="L207"/>
    </row>
    <row r="208" spans="9:12">
      <c r="I208"/>
      <c r="L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sheetData>
  <phoneticPr fontId="4" type="noConversion"/>
  <pageMargins left="0.75" right="0.75" top="1" bottom="1" header="0" footer="0"/>
  <pageSetup orientation="portrait" horizontalDpi="4294967293"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45" zoomScaleNormal="145" workbookViewId="0">
      <selection activeCell="D5" sqref="D5"/>
    </sheetView>
  </sheetViews>
  <sheetFormatPr baseColWidth="10" defaultRowHeight="12.75"/>
  <cols>
    <col min="1" max="1" width="2" bestFit="1" customWidth="1"/>
    <col min="2" max="2" width="24.42578125" customWidth="1"/>
    <col min="3" max="3" width="22.140625" customWidth="1"/>
    <col min="4" max="4" width="24.85546875" customWidth="1"/>
    <col min="6" max="6" width="27.28515625" customWidth="1"/>
  </cols>
  <sheetData>
    <row r="1" spans="1:7" ht="18">
      <c r="B1" s="78" t="s">
        <v>305</v>
      </c>
      <c r="C1" s="78"/>
      <c r="D1" s="78"/>
      <c r="F1" s="73" t="s">
        <v>304</v>
      </c>
      <c r="G1" s="73"/>
    </row>
    <row r="2" spans="1:7" ht="15.75">
      <c r="A2" s="17">
        <v>1</v>
      </c>
      <c r="B2" s="79" t="s">
        <v>248</v>
      </c>
      <c r="C2" s="80"/>
      <c r="D2" s="18">
        <f>COUNT('Base de datos'!$A$4:$A$117)</f>
        <v>114</v>
      </c>
    </row>
    <row r="3" spans="1:7" ht="15.75">
      <c r="A3" s="17">
        <v>2</v>
      </c>
      <c r="B3" s="79" t="s">
        <v>249</v>
      </c>
      <c r="C3" s="80"/>
      <c r="D3" s="52">
        <f>SUM('Base de datos'!D4:D117,'Base de datos'!G4:G117)</f>
        <v>856566250</v>
      </c>
    </row>
    <row r="4" spans="1:7" ht="15.75">
      <c r="A4" s="17">
        <v>3</v>
      </c>
      <c r="B4" s="79" t="s">
        <v>251</v>
      </c>
      <c r="C4" s="80"/>
      <c r="D4" s="52">
        <f>AVERAGE('Base de datos'!D4:D117,'Base de datos'!G4:G117)</f>
        <v>3756869.5175438598</v>
      </c>
    </row>
    <row r="5" spans="1:7" ht="15.75">
      <c r="A5" s="17">
        <v>4</v>
      </c>
      <c r="B5" s="81" t="s">
        <v>250</v>
      </c>
      <c r="C5" s="81"/>
      <c r="D5" s="53">
        <f ca="1">AVERAGE('Base de datos'!$N$4:$N$117)</f>
        <v>61.833333333333336</v>
      </c>
    </row>
    <row r="6" spans="1:7" ht="15.75">
      <c r="A6" s="17">
        <v>5</v>
      </c>
      <c r="B6" s="75" t="s">
        <v>252</v>
      </c>
      <c r="C6" s="75"/>
      <c r="D6" s="18">
        <f ca="1">MAX('Base de datos'!$N$4:$N$117)</f>
        <v>86</v>
      </c>
    </row>
    <row r="7" spans="1:7" ht="15.75">
      <c r="A7" s="17">
        <v>6</v>
      </c>
      <c r="B7" s="75" t="s">
        <v>253</v>
      </c>
      <c r="C7" s="75"/>
      <c r="D7" s="18">
        <f ca="1">MIN('Base de datos'!$N$4:$N$117)</f>
        <v>53</v>
      </c>
      <c r="E7" s="76" t="s">
        <v>286</v>
      </c>
      <c r="F7" s="77"/>
    </row>
    <row r="8" spans="1:7" ht="15.75">
      <c r="A8" s="17">
        <v>7</v>
      </c>
      <c r="B8" s="75" t="s">
        <v>273</v>
      </c>
      <c r="C8" s="75"/>
      <c r="D8" s="54">
        <f>MAX('Base de datos'!D4:D117)</f>
        <v>7075000</v>
      </c>
      <c r="E8" s="21" t="s">
        <v>276</v>
      </c>
      <c r="F8" s="22" t="str">
        <f>INDEX('Base de datos'!$A$4:$O$117,MATCH(Resumen!D8,'Base de datos'!$D$4:$D$117,0),15)</f>
        <v xml:space="preserve">Jorge Zea </v>
      </c>
    </row>
    <row r="9" spans="1:7" ht="15.75">
      <c r="A9" s="17">
        <v>8</v>
      </c>
      <c r="B9" s="75" t="s">
        <v>274</v>
      </c>
      <c r="C9" s="75"/>
      <c r="D9" s="51">
        <f>LARGE('Base de datos'!$D$4:$D$117,2)</f>
        <v>6275000</v>
      </c>
      <c r="E9" s="21" t="s">
        <v>276</v>
      </c>
      <c r="F9" s="21" t="str">
        <f>INDEX('Base de datos'!$A$4:$O$117,MATCH(Resumen!D9,'Base de datos'!$D$4:$D$117,0),15)</f>
        <v>Monica Castro</v>
      </c>
    </row>
    <row r="10" spans="1:7" ht="15.75">
      <c r="A10" s="17">
        <v>9</v>
      </c>
      <c r="B10" s="75" t="s">
        <v>275</v>
      </c>
      <c r="C10" s="75"/>
      <c r="D10" s="51">
        <f>LARGE('Base de datos'!$D$4:$D$117,3)</f>
        <v>6175000</v>
      </c>
      <c r="E10" s="21" t="s">
        <v>276</v>
      </c>
      <c r="F10" s="21" t="str">
        <f>INDEX('Base de datos'!$A$4:$O$117,MATCH(Resumen!D10,'Base de datos'!$D$4:$D$117,0),15)</f>
        <v>Javier Santana</v>
      </c>
    </row>
  </sheetData>
  <mergeCells count="12">
    <mergeCell ref="F1:G1"/>
    <mergeCell ref="B6:C6"/>
    <mergeCell ref="B1:D1"/>
    <mergeCell ref="B2:C2"/>
    <mergeCell ref="B3:C3"/>
    <mergeCell ref="B4:C4"/>
    <mergeCell ref="B5:C5"/>
    <mergeCell ref="B8:C8"/>
    <mergeCell ref="B9:C9"/>
    <mergeCell ref="B10:C10"/>
    <mergeCell ref="E7:F7"/>
    <mergeCell ref="B7:C7"/>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5" zoomScale="106" zoomScaleNormal="106" workbookViewId="0">
      <selection activeCell="C16" sqref="C16"/>
    </sheetView>
  </sheetViews>
  <sheetFormatPr baseColWidth="10" defaultRowHeight="12.75"/>
  <cols>
    <col min="1" max="1" width="18.28515625" customWidth="1"/>
    <col min="2" max="2" width="29" customWidth="1"/>
    <col min="3" max="3" width="28.28515625" customWidth="1"/>
    <col min="4" max="4" width="23.5703125" bestFit="1" customWidth="1"/>
    <col min="5" max="5" width="23.5703125" customWidth="1"/>
    <col min="6" max="6" width="29" bestFit="1" customWidth="1"/>
    <col min="7" max="7" width="25.42578125" customWidth="1"/>
    <col min="8" max="8" width="13.28515625" bestFit="1" customWidth="1"/>
  </cols>
  <sheetData>
    <row r="1" spans="1:8" ht="23.25">
      <c r="A1" s="84" t="s">
        <v>271</v>
      </c>
      <c r="B1" s="84"/>
      <c r="C1" s="84"/>
      <c r="D1" s="84"/>
      <c r="E1" s="84"/>
      <c r="F1" s="84"/>
      <c r="G1" s="73" t="s">
        <v>295</v>
      </c>
      <c r="H1" s="73"/>
    </row>
    <row r="3" spans="1:8" ht="70.5" customHeight="1">
      <c r="A3" s="82" t="s">
        <v>308</v>
      </c>
      <c r="B3" s="82"/>
      <c r="C3" s="82"/>
      <c r="E3" s="83" t="s">
        <v>306</v>
      </c>
      <c r="F3" s="83"/>
      <c r="G3" s="83"/>
    </row>
    <row r="19" spans="1:7">
      <c r="A19" s="128" t="s">
        <v>238</v>
      </c>
      <c r="B19" s="115" t="s">
        <v>239</v>
      </c>
    </row>
    <row r="21" spans="1:7">
      <c r="A21" s="115" t="s">
        <v>335</v>
      </c>
      <c r="B21" s="115" t="s">
        <v>337</v>
      </c>
      <c r="C21" s="115" t="s">
        <v>336</v>
      </c>
      <c r="E21" s="115" t="s">
        <v>335</v>
      </c>
      <c r="F21" s="115" t="s">
        <v>337</v>
      </c>
      <c r="G21" s="115" t="s">
        <v>338</v>
      </c>
    </row>
    <row r="22" spans="1:7">
      <c r="A22" s="116" t="s">
        <v>27</v>
      </c>
      <c r="B22" s="117">
        <v>36925000</v>
      </c>
      <c r="C22" s="117">
        <v>41140000</v>
      </c>
      <c r="E22" s="125" t="s">
        <v>244</v>
      </c>
      <c r="F22" s="126">
        <v>37075000</v>
      </c>
      <c r="G22" s="127">
        <v>16</v>
      </c>
    </row>
    <row r="23" spans="1:7">
      <c r="A23" s="116" t="s">
        <v>28</v>
      </c>
      <c r="B23" s="117">
        <v>59760000</v>
      </c>
      <c r="C23" s="117">
        <v>66241250</v>
      </c>
      <c r="E23" s="122" t="s">
        <v>234</v>
      </c>
      <c r="F23" s="117">
        <v>3775000</v>
      </c>
      <c r="G23" s="121">
        <v>3</v>
      </c>
    </row>
    <row r="24" spans="1:7">
      <c r="A24" s="116" t="s">
        <v>25</v>
      </c>
      <c r="B24" s="117">
        <v>47875000</v>
      </c>
      <c r="C24" s="117">
        <v>55281250</v>
      </c>
      <c r="E24" s="122" t="s">
        <v>236</v>
      </c>
      <c r="F24" s="117">
        <v>20375000</v>
      </c>
      <c r="G24" s="121">
        <v>9</v>
      </c>
    </row>
    <row r="25" spans="1:7">
      <c r="A25" s="116" t="s">
        <v>231</v>
      </c>
      <c r="B25" s="117">
        <v>32755000</v>
      </c>
      <c r="C25" s="117">
        <v>38856250</v>
      </c>
      <c r="E25" s="122" t="s">
        <v>237</v>
      </c>
      <c r="F25" s="117">
        <v>12925000</v>
      </c>
      <c r="G25" s="121">
        <v>4</v>
      </c>
    </row>
    <row r="26" spans="1:7">
      <c r="A26" s="118" t="s">
        <v>334</v>
      </c>
      <c r="B26" s="119">
        <v>177315000</v>
      </c>
      <c r="C26" s="119">
        <v>201518750</v>
      </c>
      <c r="E26" s="125" t="s">
        <v>230</v>
      </c>
      <c r="F26" s="126">
        <v>29425000</v>
      </c>
      <c r="G26" s="127">
        <v>12</v>
      </c>
    </row>
    <row r="27" spans="1:7">
      <c r="E27" s="122" t="s">
        <v>234</v>
      </c>
      <c r="F27" s="117">
        <v>4775000</v>
      </c>
      <c r="G27" s="121">
        <v>2</v>
      </c>
    </row>
    <row r="28" spans="1:7">
      <c r="E28" s="122" t="s">
        <v>236</v>
      </c>
      <c r="F28" s="117">
        <v>3775000</v>
      </c>
      <c r="G28" s="121">
        <v>1</v>
      </c>
    </row>
    <row r="29" spans="1:7">
      <c r="E29" s="122" t="s">
        <v>237</v>
      </c>
      <c r="F29" s="117">
        <v>20875000</v>
      </c>
      <c r="G29" s="121">
        <v>9</v>
      </c>
    </row>
    <row r="30" spans="1:7">
      <c r="E30" s="123" t="s">
        <v>334</v>
      </c>
      <c r="F30" s="119">
        <v>66500000</v>
      </c>
      <c r="G30" s="124">
        <v>28</v>
      </c>
    </row>
  </sheetData>
  <mergeCells count="4">
    <mergeCell ref="A3:C3"/>
    <mergeCell ref="E3:G3"/>
    <mergeCell ref="A1:F1"/>
    <mergeCell ref="G1:H1"/>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zoomScale="98" zoomScaleNormal="98" workbookViewId="0">
      <selection activeCell="B23" sqref="B23"/>
    </sheetView>
  </sheetViews>
  <sheetFormatPr baseColWidth="10" defaultRowHeight="12.75"/>
  <cols>
    <col min="1" max="1" width="18.5703125" bestFit="1" customWidth="1"/>
    <col min="2" max="2" width="28.5703125" customWidth="1"/>
    <col min="3" max="3" width="15.5703125" bestFit="1" customWidth="1"/>
    <col min="4" max="4" width="15.42578125" customWidth="1"/>
    <col min="5" max="5" width="7.85546875" bestFit="1" customWidth="1"/>
  </cols>
  <sheetData>
    <row r="1" spans="1:8" ht="15.75" customHeight="1">
      <c r="A1" s="28" t="s">
        <v>258</v>
      </c>
      <c r="B1" s="29">
        <v>1968</v>
      </c>
      <c r="D1" s="72" t="s">
        <v>269</v>
      </c>
      <c r="E1" s="72"/>
      <c r="F1" s="72"/>
      <c r="G1" s="72"/>
      <c r="H1" s="72"/>
    </row>
    <row r="2" spans="1:8" ht="15" customHeight="1">
      <c r="A2" s="28" t="s">
        <v>259</v>
      </c>
      <c r="B2" s="30" t="str">
        <f>VLOOKUP(B1,'Base de datos'!A4:O117,15,FALSE)</f>
        <v>Jeronimo Burgos</v>
      </c>
      <c r="D2" s="72"/>
      <c r="E2" s="72"/>
      <c r="F2" s="72"/>
      <c r="G2" s="72"/>
      <c r="H2" s="72"/>
    </row>
    <row r="3" spans="1:8" ht="15" customHeight="1">
      <c r="A3" s="28" t="s">
        <v>260</v>
      </c>
      <c r="B3" s="33">
        <f>VLOOKUP(B1,'Base de datos'!A4:O117,7,FALSE)</f>
        <v>4718750</v>
      </c>
      <c r="D3" s="72"/>
      <c r="E3" s="72"/>
      <c r="F3" s="72"/>
      <c r="G3" s="72"/>
      <c r="H3" s="72"/>
    </row>
    <row r="4" spans="1:8" ht="15.75">
      <c r="A4" s="28" t="s">
        <v>261</v>
      </c>
      <c r="B4" s="30" t="str">
        <f>VLOOKUP(B1,'Base de datos'!A4:O117,9,FALSE)</f>
        <v>Palmira</v>
      </c>
      <c r="D4" s="72"/>
      <c r="E4" s="72"/>
      <c r="F4" s="72"/>
      <c r="G4" s="72"/>
      <c r="H4" s="72"/>
    </row>
    <row r="5" spans="1:8" ht="15.75">
      <c r="A5" s="28" t="s">
        <v>262</v>
      </c>
      <c r="B5" s="30">
        <f ca="1">VLOOKUP(B1,'Base de datos'!A4:O117,14,FALSE)</f>
        <v>72</v>
      </c>
      <c r="D5" s="72"/>
      <c r="E5" s="72"/>
      <c r="F5" s="72"/>
      <c r="G5" s="72"/>
      <c r="H5" s="72"/>
    </row>
    <row r="6" spans="1:8">
      <c r="D6" s="73" t="s">
        <v>304</v>
      </c>
      <c r="E6" s="73"/>
    </row>
    <row r="8" spans="1:8" ht="15.75">
      <c r="A8" s="28" t="s">
        <v>287</v>
      </c>
    </row>
    <row r="9" spans="1:8">
      <c r="A9" t="s">
        <v>293</v>
      </c>
    </row>
    <row r="10" spans="1:8">
      <c r="A10" t="s">
        <v>288</v>
      </c>
    </row>
    <row r="11" spans="1:8">
      <c r="A11" t="s">
        <v>289</v>
      </c>
    </row>
    <row r="13" spans="1:8" ht="15.75">
      <c r="A13" s="28" t="s">
        <v>290</v>
      </c>
    </row>
    <row r="14" spans="1:8">
      <c r="A14" t="s">
        <v>291</v>
      </c>
    </row>
    <row r="15" spans="1:8">
      <c r="A15" t="s">
        <v>292</v>
      </c>
    </row>
    <row r="16" spans="1:8">
      <c r="A16" t="s">
        <v>294</v>
      </c>
    </row>
  </sheetData>
  <mergeCells count="2">
    <mergeCell ref="D1:H5"/>
    <mergeCell ref="D6:E6"/>
  </mergeCells>
  <pageMargins left="0.7" right="0.7" top="0.75" bottom="0.75" header="0.3" footer="0.3"/>
  <pageSetup orientation="portrait" horizontalDpi="1200" verticalDpi="12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REVISE EL CODIGO" promptTitle="SELECCIONE EL CODIGO" prompt="SELECCIONE Y REVISE EL CODIGO">
          <x14:formula1>
            <xm:f>'Base de datos'!$A$4:$A$117</xm:f>
          </x14:formula1>
          <xm:sqref>B1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topLeftCell="A12" zoomScale="115" zoomScaleNormal="115" workbookViewId="0">
      <selection activeCell="C23" sqref="C23"/>
    </sheetView>
  </sheetViews>
  <sheetFormatPr baseColWidth="10" defaultRowHeight="12.75"/>
  <cols>
    <col min="1" max="1" width="17.85546875" customWidth="1"/>
    <col min="2" max="2" width="20.28515625" customWidth="1"/>
    <col min="3" max="3" width="21.42578125" customWidth="1"/>
    <col min="4" max="4" width="20.5703125" customWidth="1"/>
    <col min="5" max="5" width="14.7109375" bestFit="1" customWidth="1"/>
    <col min="6" max="6" width="15" bestFit="1" customWidth="1"/>
    <col min="8" max="8" width="14.5703125" customWidth="1"/>
    <col min="9" max="9" width="22" customWidth="1"/>
    <col min="10" max="10" width="19.140625" customWidth="1"/>
    <col min="11" max="11" width="13.28515625" customWidth="1"/>
    <col min="12" max="12" width="14" customWidth="1"/>
    <col min="13" max="13" width="8.5703125" customWidth="1"/>
    <col min="14" max="14" width="7.140625" customWidth="1"/>
    <col min="15" max="15" width="10.28515625" customWidth="1"/>
    <col min="16" max="16" width="9.28515625" customWidth="1"/>
    <col min="17" max="17" width="10.7109375" customWidth="1"/>
    <col min="18" max="18" width="13.140625" bestFit="1" customWidth="1"/>
  </cols>
  <sheetData>
    <row r="1" spans="1:11" ht="20.25">
      <c r="A1" s="86" t="s">
        <v>272</v>
      </c>
      <c r="B1" s="86"/>
      <c r="C1" s="86"/>
      <c r="D1" s="86"/>
      <c r="E1" s="86"/>
      <c r="F1" s="86"/>
      <c r="G1" s="86"/>
      <c r="H1" s="86"/>
      <c r="I1" s="86"/>
      <c r="J1" s="73" t="s">
        <v>304</v>
      </c>
      <c r="K1" s="73"/>
    </row>
    <row r="3" spans="1:11" ht="47.25" customHeight="1">
      <c r="A3" s="85" t="s">
        <v>307</v>
      </c>
      <c r="B3" s="85"/>
      <c r="C3" s="85"/>
      <c r="D3" s="85"/>
      <c r="E3" s="85"/>
      <c r="F3" s="85"/>
      <c r="H3" s="85" t="s">
        <v>309</v>
      </c>
      <c r="I3" s="85"/>
      <c r="J3" s="85"/>
      <c r="K3" s="85"/>
    </row>
    <row r="20" spans="1:11">
      <c r="H20" s="128" t="s">
        <v>238</v>
      </c>
      <c r="I20" s="115" t="s">
        <v>239</v>
      </c>
    </row>
    <row r="22" spans="1:11">
      <c r="H22" s="128" t="s">
        <v>360</v>
      </c>
      <c r="I22" s="128" t="s">
        <v>247</v>
      </c>
      <c r="J22" s="128" t="s">
        <v>235</v>
      </c>
      <c r="K22" s="128" t="s">
        <v>233</v>
      </c>
    </row>
    <row r="23" spans="1:11">
      <c r="H23" s="130" t="s">
        <v>361</v>
      </c>
      <c r="I23" s="120" t="s">
        <v>352</v>
      </c>
      <c r="J23" s="120" t="s">
        <v>236</v>
      </c>
      <c r="K23" s="120" t="s">
        <v>27</v>
      </c>
    </row>
    <row r="24" spans="1:11">
      <c r="H24" s="130" t="s">
        <v>362</v>
      </c>
      <c r="I24" s="120" t="s">
        <v>340</v>
      </c>
      <c r="J24" s="120" t="s">
        <v>236</v>
      </c>
      <c r="K24" s="120" t="s">
        <v>231</v>
      </c>
    </row>
    <row r="25" spans="1:11">
      <c r="A25" s="128" t="s">
        <v>238</v>
      </c>
      <c r="B25" s="115" t="s">
        <v>239</v>
      </c>
      <c r="H25" s="130" t="s">
        <v>363</v>
      </c>
      <c r="I25" s="120" t="s">
        <v>355</v>
      </c>
      <c r="J25" s="120" t="s">
        <v>236</v>
      </c>
      <c r="K25" s="120" t="s">
        <v>27</v>
      </c>
    </row>
    <row r="26" spans="1:11">
      <c r="H26" s="130" t="s">
        <v>364</v>
      </c>
      <c r="I26" s="120" t="s">
        <v>354</v>
      </c>
      <c r="J26" s="120" t="s">
        <v>236</v>
      </c>
      <c r="K26" s="120" t="s">
        <v>25</v>
      </c>
    </row>
    <row r="27" spans="1:11">
      <c r="A27" s="118" t="s">
        <v>335</v>
      </c>
      <c r="B27" s="118" t="s">
        <v>247</v>
      </c>
      <c r="C27" s="118" t="s">
        <v>301</v>
      </c>
      <c r="D27" s="118" t="s">
        <v>302</v>
      </c>
      <c r="H27" s="130" t="s">
        <v>365</v>
      </c>
      <c r="I27" s="120" t="s">
        <v>348</v>
      </c>
      <c r="J27" s="120" t="s">
        <v>236</v>
      </c>
      <c r="K27" s="120" t="s">
        <v>28</v>
      </c>
    </row>
    <row r="28" spans="1:11">
      <c r="A28" s="120">
        <v>1012</v>
      </c>
      <c r="B28" s="120" t="s">
        <v>339</v>
      </c>
      <c r="C28" s="129">
        <v>2975000</v>
      </c>
      <c r="D28" s="129">
        <v>3718750</v>
      </c>
      <c r="H28" s="130" t="s">
        <v>366</v>
      </c>
      <c r="I28" s="120" t="s">
        <v>357</v>
      </c>
      <c r="J28" s="120" t="s">
        <v>234</v>
      </c>
      <c r="K28" s="120" t="s">
        <v>27</v>
      </c>
    </row>
    <row r="29" spans="1:11">
      <c r="A29" s="120">
        <v>1068</v>
      </c>
      <c r="B29" s="120" t="s">
        <v>341</v>
      </c>
      <c r="C29" s="129">
        <v>3775000</v>
      </c>
      <c r="D29" s="129">
        <v>4718750</v>
      </c>
      <c r="H29" s="130" t="s">
        <v>367</v>
      </c>
      <c r="I29" s="120" t="s">
        <v>358</v>
      </c>
      <c r="J29" s="120" t="s">
        <v>236</v>
      </c>
      <c r="K29" s="120" t="s">
        <v>25</v>
      </c>
    </row>
    <row r="30" spans="1:11">
      <c r="A30" s="120">
        <v>1168</v>
      </c>
      <c r="B30" s="120" t="s">
        <v>343</v>
      </c>
      <c r="C30" s="129">
        <v>1925000</v>
      </c>
      <c r="D30" s="129">
        <v>1925000</v>
      </c>
      <c r="H30" s="130" t="s">
        <v>368</v>
      </c>
      <c r="I30" s="120" t="s">
        <v>349</v>
      </c>
      <c r="J30" s="120" t="s">
        <v>236</v>
      </c>
      <c r="K30" s="120" t="s">
        <v>25</v>
      </c>
    </row>
    <row r="31" spans="1:11">
      <c r="A31" s="120">
        <v>1293</v>
      </c>
      <c r="B31" s="120" t="s">
        <v>344</v>
      </c>
      <c r="C31" s="129">
        <v>2275000</v>
      </c>
      <c r="D31" s="129">
        <v>2275000</v>
      </c>
      <c r="H31" s="130" t="s">
        <v>369</v>
      </c>
      <c r="I31" s="120" t="s">
        <v>350</v>
      </c>
      <c r="J31" s="120" t="s">
        <v>236</v>
      </c>
      <c r="K31" s="120" t="s">
        <v>231</v>
      </c>
    </row>
    <row r="32" spans="1:11">
      <c r="A32" s="120">
        <v>1301</v>
      </c>
      <c r="B32" s="120" t="s">
        <v>346</v>
      </c>
      <c r="C32" s="129">
        <v>3775000</v>
      </c>
      <c r="D32" s="129">
        <v>3775000</v>
      </c>
      <c r="H32" s="130" t="s">
        <v>370</v>
      </c>
      <c r="I32" s="120" t="s">
        <v>345</v>
      </c>
      <c r="J32" s="120" t="s">
        <v>26</v>
      </c>
      <c r="K32" s="120" t="s">
        <v>28</v>
      </c>
    </row>
    <row r="33" spans="1:11">
      <c r="A33" s="120">
        <v>1333</v>
      </c>
      <c r="B33" s="120" t="s">
        <v>347</v>
      </c>
      <c r="C33" s="129">
        <v>3775000</v>
      </c>
      <c r="D33" s="129">
        <v>4718750</v>
      </c>
      <c r="H33" s="130" t="s">
        <v>371</v>
      </c>
      <c r="I33" s="120" t="s">
        <v>342</v>
      </c>
      <c r="J33" s="120" t="s">
        <v>234</v>
      </c>
      <c r="K33" s="120" t="s">
        <v>28</v>
      </c>
    </row>
    <row r="34" spans="1:11">
      <c r="A34" s="120">
        <v>1360</v>
      </c>
      <c r="B34" s="120" t="s">
        <v>349</v>
      </c>
      <c r="C34" s="129">
        <v>4575000</v>
      </c>
      <c r="D34" s="129">
        <v>4575000</v>
      </c>
    </row>
    <row r="35" spans="1:11">
      <c r="A35" s="120">
        <v>1510</v>
      </c>
      <c r="B35" s="120" t="s">
        <v>351</v>
      </c>
      <c r="C35" s="129">
        <v>5375000</v>
      </c>
      <c r="D35" s="129">
        <v>6718750</v>
      </c>
    </row>
    <row r="36" spans="1:11">
      <c r="A36" s="120">
        <v>1556</v>
      </c>
      <c r="B36" s="120" t="s">
        <v>353</v>
      </c>
      <c r="C36" s="129">
        <v>3775000</v>
      </c>
      <c r="D36" s="129">
        <v>4718750</v>
      </c>
    </row>
    <row r="37" spans="1:11">
      <c r="A37" s="120">
        <v>1574</v>
      </c>
      <c r="B37" s="120" t="s">
        <v>354</v>
      </c>
      <c r="C37" s="129">
        <v>3775000</v>
      </c>
      <c r="D37" s="129">
        <v>4718750</v>
      </c>
    </row>
    <row r="38" spans="1:11">
      <c r="A38" s="120">
        <v>1815</v>
      </c>
      <c r="B38" s="120" t="s">
        <v>356</v>
      </c>
      <c r="C38" s="129">
        <v>6175000</v>
      </c>
      <c r="D38" s="129">
        <v>7718750</v>
      </c>
    </row>
    <row r="39" spans="1:11">
      <c r="A39" s="120">
        <v>1933</v>
      </c>
      <c r="B39" s="120" t="s">
        <v>358</v>
      </c>
      <c r="C39" s="129">
        <v>3775000</v>
      </c>
      <c r="D39" s="129">
        <v>3775000</v>
      </c>
    </row>
    <row r="40" spans="1:11">
      <c r="A40" s="120">
        <v>1976</v>
      </c>
      <c r="B40" s="120" t="s">
        <v>359</v>
      </c>
      <c r="C40" s="129">
        <v>1925000</v>
      </c>
      <c r="D40" s="129">
        <v>1925000</v>
      </c>
    </row>
  </sheetData>
  <mergeCells count="4">
    <mergeCell ref="A3:F3"/>
    <mergeCell ref="H3:K3"/>
    <mergeCell ref="A1:I1"/>
    <mergeCell ref="J1:K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Normal="100" workbookViewId="0">
      <selection activeCell="B5" sqref="B5:G5"/>
    </sheetView>
  </sheetViews>
  <sheetFormatPr baseColWidth="10" defaultRowHeight="12.75"/>
  <cols>
    <col min="1" max="1" width="13.42578125" style="34" customWidth="1"/>
    <col min="2" max="2" width="24.5703125" style="34" customWidth="1"/>
    <col min="3" max="3" width="19.140625" style="34" customWidth="1"/>
    <col min="4" max="4" width="17" style="34" customWidth="1"/>
    <col min="5" max="5" width="22.42578125" style="34" customWidth="1"/>
    <col min="6" max="6" width="18.7109375" style="34" customWidth="1"/>
    <col min="7" max="7" width="19.140625" style="34" customWidth="1"/>
    <col min="8" max="12" width="11.42578125" style="34"/>
    <col min="13" max="13" width="17.5703125" style="34" customWidth="1"/>
    <col min="14" max="16384" width="11.42578125" style="34"/>
  </cols>
  <sheetData>
    <row r="1" spans="1:7" ht="13.5" thickBot="1"/>
    <row r="2" spans="1:7" ht="15" customHeight="1">
      <c r="A2" s="93"/>
      <c r="B2" s="96" t="s">
        <v>310</v>
      </c>
      <c r="C2" s="97"/>
      <c r="D2" s="97"/>
      <c r="E2" s="97"/>
      <c r="F2" s="97"/>
      <c r="G2" s="98"/>
    </row>
    <row r="3" spans="1:7" ht="13.5" customHeight="1" thickBot="1">
      <c r="A3" s="94"/>
      <c r="B3" s="99" t="s">
        <v>311</v>
      </c>
      <c r="C3" s="100"/>
      <c r="D3" s="100"/>
      <c r="E3" s="100"/>
      <c r="F3" s="100"/>
      <c r="G3" s="101"/>
    </row>
    <row r="4" spans="1:7" ht="15" customHeight="1">
      <c r="A4" s="94"/>
      <c r="B4" s="96" t="s">
        <v>312</v>
      </c>
      <c r="C4" s="97"/>
      <c r="D4" s="97"/>
      <c r="E4" s="97"/>
      <c r="F4" s="97"/>
      <c r="G4" s="98"/>
    </row>
    <row r="5" spans="1:7" ht="15.75" customHeight="1" thickBot="1">
      <c r="A5" s="94"/>
      <c r="B5" s="102" t="s">
        <v>333</v>
      </c>
      <c r="C5" s="103"/>
      <c r="D5" s="103"/>
      <c r="E5" s="103"/>
      <c r="F5" s="103"/>
      <c r="G5" s="104"/>
    </row>
    <row r="6" spans="1:7" ht="13.5" thickBot="1">
      <c r="A6" s="95"/>
      <c r="B6" s="105" t="s">
        <v>313</v>
      </c>
      <c r="C6" s="106"/>
      <c r="D6" s="105" t="s">
        <v>314</v>
      </c>
      <c r="E6" s="106"/>
      <c r="F6" s="105" t="s">
        <v>315</v>
      </c>
      <c r="G6" s="106"/>
    </row>
    <row r="7" spans="1:7">
      <c r="A7" s="35"/>
      <c r="B7" s="36"/>
      <c r="C7" s="36"/>
      <c r="D7" s="36"/>
      <c r="E7" s="36"/>
      <c r="F7" s="36"/>
      <c r="G7" s="36"/>
    </row>
    <row r="8" spans="1:7">
      <c r="A8" s="35"/>
      <c r="B8" s="36"/>
      <c r="C8" s="36"/>
      <c r="D8" s="36"/>
      <c r="E8" s="36"/>
      <c r="F8" s="36"/>
      <c r="G8" s="36"/>
    </row>
    <row r="9" spans="1:7" ht="26.25">
      <c r="A9" s="107" t="s">
        <v>316</v>
      </c>
      <c r="B9" s="107"/>
      <c r="C9" s="107"/>
      <c r="D9" s="107"/>
      <c r="E9" s="107"/>
      <c r="F9" s="107"/>
      <c r="G9" s="107"/>
    </row>
    <row r="10" spans="1:7" ht="13.5" thickBot="1"/>
    <row r="11" spans="1:7" ht="130.5" customHeight="1" thickBot="1">
      <c r="A11" s="108" t="s">
        <v>317</v>
      </c>
      <c r="B11" s="37" t="s">
        <v>318</v>
      </c>
      <c r="C11" s="38" t="s">
        <v>319</v>
      </c>
      <c r="D11" s="38" t="s">
        <v>320</v>
      </c>
      <c r="E11" s="38" t="s">
        <v>321</v>
      </c>
      <c r="F11" s="39" t="s">
        <v>322</v>
      </c>
      <c r="G11" s="110" t="s">
        <v>323</v>
      </c>
    </row>
    <row r="12" spans="1:7" ht="15.75" thickBot="1">
      <c r="A12" s="109"/>
      <c r="B12" s="40">
        <v>5</v>
      </c>
      <c r="C12" s="41">
        <v>4</v>
      </c>
      <c r="D12" s="41">
        <v>3</v>
      </c>
      <c r="E12" s="41">
        <v>2</v>
      </c>
      <c r="F12" s="42">
        <v>0</v>
      </c>
      <c r="G12" s="111"/>
    </row>
    <row r="13" spans="1:7" ht="13.5" thickBot="1">
      <c r="A13" s="43"/>
      <c r="B13" s="43"/>
      <c r="C13" s="43"/>
      <c r="D13" s="43"/>
      <c r="E13" s="43"/>
      <c r="F13" s="44"/>
      <c r="G13" s="112"/>
    </row>
    <row r="14" spans="1:7" ht="18">
      <c r="A14" s="45" t="s">
        <v>324</v>
      </c>
      <c r="B14" s="113" t="s">
        <v>325</v>
      </c>
      <c r="C14" s="114"/>
      <c r="D14" s="114"/>
      <c r="E14" s="114"/>
      <c r="F14" s="114"/>
      <c r="G14" s="43"/>
    </row>
    <row r="15" spans="1:7" ht="20.100000000000001" customHeight="1">
      <c r="A15" s="46">
        <v>1</v>
      </c>
      <c r="B15" s="87" t="s">
        <v>326</v>
      </c>
      <c r="C15" s="88"/>
      <c r="D15" s="88"/>
      <c r="E15" s="88"/>
      <c r="F15" s="89"/>
      <c r="G15" s="47"/>
    </row>
    <row r="16" spans="1:7" ht="20.100000000000001" customHeight="1">
      <c r="A16" s="46">
        <v>2</v>
      </c>
      <c r="B16" s="87" t="s">
        <v>327</v>
      </c>
      <c r="C16" s="88"/>
      <c r="D16" s="88"/>
      <c r="E16" s="88"/>
      <c r="F16" s="89"/>
      <c r="G16" s="47"/>
    </row>
    <row r="17" spans="1:7" ht="20.100000000000001" customHeight="1">
      <c r="A17" s="46">
        <v>3</v>
      </c>
      <c r="B17" s="87" t="s">
        <v>328</v>
      </c>
      <c r="C17" s="88"/>
      <c r="D17" s="88"/>
      <c r="E17" s="88"/>
      <c r="F17" s="89"/>
      <c r="G17" s="47"/>
    </row>
    <row r="18" spans="1:7" ht="20.100000000000001" customHeight="1">
      <c r="A18" s="46">
        <v>4</v>
      </c>
      <c r="B18" s="87" t="s">
        <v>329</v>
      </c>
      <c r="C18" s="88"/>
      <c r="D18" s="88"/>
      <c r="E18" s="88"/>
      <c r="F18" s="89"/>
      <c r="G18" s="47"/>
    </row>
    <row r="19" spans="1:7" ht="20.100000000000001" customHeight="1">
      <c r="A19" s="46">
        <v>5</v>
      </c>
      <c r="B19" s="87" t="s">
        <v>330</v>
      </c>
      <c r="C19" s="88"/>
      <c r="D19" s="88"/>
      <c r="E19" s="88"/>
      <c r="F19" s="89"/>
      <c r="G19" s="47"/>
    </row>
    <row r="20" spans="1:7" ht="64.5" customHeight="1">
      <c r="A20" s="48">
        <v>6</v>
      </c>
      <c r="B20" s="90" t="s">
        <v>331</v>
      </c>
      <c r="C20" s="91"/>
      <c r="D20" s="91"/>
      <c r="E20" s="91"/>
      <c r="F20" s="89"/>
      <c r="G20" s="47"/>
    </row>
    <row r="21" spans="1:7">
      <c r="A21" s="92"/>
      <c r="B21" s="92"/>
      <c r="C21" s="92"/>
      <c r="D21" s="92"/>
      <c r="E21" s="92"/>
      <c r="F21" s="49" t="s">
        <v>332</v>
      </c>
      <c r="G21" s="50" t="e">
        <f>AVERAGE(G15:G20)</f>
        <v>#DIV/0!</v>
      </c>
    </row>
  </sheetData>
  <mergeCells count="19">
    <mergeCell ref="B16:F16"/>
    <mergeCell ref="A2:A6"/>
    <mergeCell ref="B2:G2"/>
    <mergeCell ref="B3:G3"/>
    <mergeCell ref="B4:G4"/>
    <mergeCell ref="B5:G5"/>
    <mergeCell ref="B6:C6"/>
    <mergeCell ref="D6:E6"/>
    <mergeCell ref="F6:G6"/>
    <mergeCell ref="A9:G9"/>
    <mergeCell ref="A11:A12"/>
    <mergeCell ref="G11:G13"/>
    <mergeCell ref="B14:F14"/>
    <mergeCell ref="B15:F15"/>
    <mergeCell ref="B17:F17"/>
    <mergeCell ref="B18:F18"/>
    <mergeCell ref="B19:F19"/>
    <mergeCell ref="B20:F20"/>
    <mergeCell ref="A21:E2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Trayecto de actividades</vt:lpstr>
      <vt:lpstr>INSTRUCCIONES</vt:lpstr>
      <vt:lpstr>Base de datos</vt:lpstr>
      <vt:lpstr>Resumen</vt:lpstr>
      <vt:lpstr>Estadisticas</vt:lpstr>
      <vt:lpstr>Consulta</vt:lpstr>
      <vt:lpstr>Listados</vt:lpstr>
      <vt:lpstr>RUBRICA DE CALIFICACION</vt:lpstr>
    </vt:vector>
  </TitlesOfParts>
  <Company>U.P.B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Ruth</dc:creator>
  <cp:lastModifiedBy>Estudiante</cp:lastModifiedBy>
  <cp:lastPrinted>2007-06-19T19:04:57Z</cp:lastPrinted>
  <dcterms:created xsi:type="dcterms:W3CDTF">2007-03-08T15:58:02Z</dcterms:created>
  <dcterms:modified xsi:type="dcterms:W3CDTF">2024-03-07T20:15:17Z</dcterms:modified>
</cp:coreProperties>
</file>