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NEW_THESIS_PROJECT\"/>
    </mc:Choice>
  </mc:AlternateContent>
  <xr:revisionPtr revIDLastSave="0" documentId="13_ncr:1_{D31C9DC8-4C6E-4999-B6F3-C5296C5855B6}" xr6:coauthVersionLast="47" xr6:coauthVersionMax="47" xr10:uidLastSave="{00000000-0000-0000-0000-000000000000}"/>
  <bookViews>
    <workbookView xWindow="-120" yWindow="-120" windowWidth="29040" windowHeight="15720" xr2:uid="{CC413869-BC53-4E0B-97EA-968C015EE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K7" i="1"/>
  <c r="P32" i="1"/>
  <c r="P31" i="1"/>
  <c r="P30" i="1"/>
  <c r="P33" i="1" s="1"/>
  <c r="N32" i="1"/>
  <c r="N31" i="1"/>
  <c r="N30" i="1"/>
  <c r="N33" i="1" s="1"/>
  <c r="N34" i="1" s="1"/>
  <c r="T21" i="1"/>
  <c r="T16" i="1"/>
  <c r="T15" i="1"/>
  <c r="T13" i="1"/>
  <c r="T12" i="1"/>
  <c r="T10" i="1"/>
  <c r="T9" i="1"/>
  <c r="T8" i="1"/>
  <c r="T7" i="1"/>
  <c r="P22" i="1"/>
  <c r="P21" i="1"/>
  <c r="P20" i="1"/>
  <c r="P19" i="1"/>
  <c r="P18" i="1"/>
  <c r="P17" i="1"/>
  <c r="P15" i="1"/>
  <c r="P14" i="1"/>
  <c r="P13" i="1"/>
  <c r="P11" i="1"/>
  <c r="P9" i="1"/>
  <c r="P8" i="1"/>
  <c r="P7" i="1"/>
  <c r="K18" i="1" l="1"/>
  <c r="L18" i="1" s="1"/>
  <c r="K22" i="1"/>
  <c r="L22" i="1" s="1"/>
  <c r="J21" i="1"/>
  <c r="K21" i="1" s="1"/>
  <c r="L21" i="1" s="1"/>
  <c r="J8" i="1"/>
  <c r="J9" i="1"/>
  <c r="J10" i="1"/>
  <c r="J11" i="1"/>
  <c r="J12" i="1"/>
  <c r="K12" i="1" s="1"/>
  <c r="L12" i="1" s="1"/>
  <c r="J13" i="1"/>
  <c r="J14" i="1"/>
  <c r="J15" i="1"/>
  <c r="K15" i="1" s="1"/>
  <c r="L15" i="1" s="1"/>
  <c r="J16" i="1"/>
  <c r="K16" i="1" s="1"/>
  <c r="L16" i="1" s="1"/>
  <c r="J17" i="1"/>
  <c r="K17" i="1" s="1"/>
  <c r="L17" i="1" s="1"/>
  <c r="J7" i="1"/>
  <c r="J20" i="1"/>
  <c r="K20" i="1" s="1"/>
  <c r="L20" i="1" s="1"/>
  <c r="J19" i="1"/>
  <c r="K19" i="1" s="1"/>
  <c r="L19" i="1" s="1"/>
  <c r="H17" i="1"/>
  <c r="H14" i="1"/>
  <c r="H13" i="1"/>
  <c r="H11" i="1"/>
  <c r="H10" i="1"/>
  <c r="H9" i="1"/>
  <c r="H8" i="1"/>
  <c r="L8" i="1" s="1"/>
  <c r="K9" i="1" l="1"/>
  <c r="L9" i="1" s="1"/>
  <c r="L7" i="1"/>
  <c r="K10" i="1"/>
  <c r="L10" i="1" s="1"/>
  <c r="K14" i="1"/>
  <c r="L14" i="1" s="1"/>
  <c r="K13" i="1"/>
  <c r="L13" i="1" s="1"/>
  <c r="K11" i="1"/>
  <c r="L11" i="1" s="1"/>
</calcChain>
</file>

<file path=xl/sharedStrings.xml><?xml version="1.0" encoding="utf-8"?>
<sst xmlns="http://schemas.openxmlformats.org/spreadsheetml/2006/main" count="76" uniqueCount="54">
  <si>
    <t>Orden</t>
  </si>
  <si>
    <t>N° de Elementos</t>
  </si>
  <si>
    <t>Barra No.</t>
  </si>
  <si>
    <t>Figura</t>
  </si>
  <si>
    <t>Longitud barra (m)</t>
  </si>
  <si>
    <t>Cantidad barras</t>
  </si>
  <si>
    <t>Total Cant. Barras</t>
  </si>
  <si>
    <t>Long. Total (m)</t>
  </si>
  <si>
    <t>Peso total (Kg)</t>
  </si>
  <si>
    <t>Longitud barra comercial (m)</t>
  </si>
  <si>
    <t>Va</t>
  </si>
  <si>
    <t>Viene</t>
  </si>
  <si>
    <t>Sobrante definitivo (m)</t>
  </si>
  <si>
    <t>Estribos</t>
  </si>
  <si>
    <t>Viga Eje A,B,C,D,E (1,2,3)</t>
  </si>
  <si>
    <t>Viga Eje 1,2,3 (A,B,C,D,E)</t>
  </si>
  <si>
    <t>Zapata lindero (h)</t>
  </si>
  <si>
    <t>Zapata lindero (v)</t>
  </si>
  <si>
    <t>Viga</t>
  </si>
  <si>
    <t>Zapata central</t>
  </si>
  <si>
    <t>-</t>
  </si>
  <si>
    <t>Peso comprado (Kg)</t>
  </si>
  <si>
    <t>6/2,02(1)</t>
  </si>
  <si>
    <t>6/4,75(12)</t>
  </si>
  <si>
    <t>6/0,05</t>
  </si>
  <si>
    <t xml:space="preserve">6/4,75(10) </t>
  </si>
  <si>
    <t>10/0,67</t>
  </si>
  <si>
    <t>6/5,82(6)</t>
  </si>
  <si>
    <t>6/5,82(11)</t>
  </si>
  <si>
    <t>6/0,62</t>
  </si>
  <si>
    <t>4/2,42(4)</t>
  </si>
  <si>
    <t xml:space="preserve">6/0,44 </t>
  </si>
  <si>
    <t>10/0,13</t>
  </si>
  <si>
    <t>6/3,07(4)</t>
  </si>
  <si>
    <t>4/2,42(1) - 6/3,07(8)</t>
  </si>
  <si>
    <t>4/0,04 - 6/0,69</t>
  </si>
  <si>
    <t>6/1,07</t>
  </si>
  <si>
    <t>6/1,45</t>
  </si>
  <si>
    <t xml:space="preserve">6/2,02(5) </t>
  </si>
  <si>
    <t>10/2,4(15)</t>
  </si>
  <si>
    <t>10/2,4(14)</t>
  </si>
  <si>
    <t>14/3,6</t>
  </si>
  <si>
    <t>Peso total sobrante (Kg)</t>
  </si>
  <si>
    <t>Acero de desperdicio</t>
  </si>
  <si>
    <t>Peso Total (Kg)</t>
  </si>
  <si>
    <t>#5</t>
  </si>
  <si>
    <t>#4</t>
  </si>
  <si>
    <t>#3</t>
  </si>
  <si>
    <t>Total</t>
  </si>
  <si>
    <t>Porcentaje (%)</t>
  </si>
  <si>
    <t>Peso Total comprado (Kg)</t>
  </si>
  <si>
    <t>Integrantes:</t>
  </si>
  <si>
    <t>Lizeth Gabriela Gasca Quimbayo 20182174028</t>
  </si>
  <si>
    <t>Carlos Alcides Conde Avilés 20151135044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</si>
</sst>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/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175260</xdr:colOff>
      <xdr:row>6</xdr:row>
      <xdr:rowOff>68581</xdr:rowOff>
    </xdr:from>
    <xdr:to>
      <xdr:col>6</xdr:col>
      <xdr:colOff>1521522</xdr:colOff>
      <xdr:row>6</xdr:row>
      <xdr:rowOff>365761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5BDD67-416C-4E43-930C-1A191DEE9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0740" y="1165861"/>
          <a:ext cx="1346262" cy="29718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10</xdr:row>
      <xdr:rowOff>42021</xdr:rowOff>
    </xdr:from>
    <xdr:to>
      <xdr:col>6</xdr:col>
      <xdr:colOff>1556886</xdr:colOff>
      <xdr:row>10</xdr:row>
      <xdr:rowOff>377309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103278-38A2-4210-8814-750CCCD73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97880" y="2282301"/>
          <a:ext cx="1404486" cy="335288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13</xdr:row>
      <xdr:rowOff>72266</xdr:rowOff>
    </xdr:from>
    <xdr:to>
      <xdr:col>6</xdr:col>
      <xdr:colOff>1486395</xdr:colOff>
      <xdr:row>13</xdr:row>
      <xdr:rowOff>369678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F1E8A07-2012-4894-B03E-F3ABE4209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82640" y="3432686"/>
          <a:ext cx="1349235" cy="297412"/>
        </a:xfrm>
        <a:prstGeom prst="rect">
          <a:avLst/>
        </a:prstGeom>
      </xdr:spPr>
    </xdr:pic>
    <xdr:clientData/>
  </xdr:twoCellAnchor>
  <xdr:twoCellAnchor editAs="oneCell">
    <xdr:from>
      <xdr:col>6</xdr:col>
      <xdr:colOff>167640</xdr:colOff>
      <xdr:row>8</xdr:row>
      <xdr:rowOff>84088</xdr:rowOff>
    </xdr:from>
    <xdr:to>
      <xdr:col>6</xdr:col>
      <xdr:colOff>1530203</xdr:colOff>
      <xdr:row>8</xdr:row>
      <xdr:rowOff>381105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FD23C93-133F-4BCA-8946-CEABB851A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13120" y="1958608"/>
          <a:ext cx="1362563" cy="297017"/>
        </a:xfrm>
        <a:prstGeom prst="rect">
          <a:avLst/>
        </a:prstGeom>
      </xdr:spPr>
    </xdr:pic>
    <xdr:clientData/>
  </xdr:twoCellAnchor>
  <xdr:twoCellAnchor editAs="oneCell">
    <xdr:from>
      <xdr:col>6</xdr:col>
      <xdr:colOff>175260</xdr:colOff>
      <xdr:row>9</xdr:row>
      <xdr:rowOff>92267</xdr:rowOff>
    </xdr:from>
    <xdr:to>
      <xdr:col>6</xdr:col>
      <xdr:colOff>1547349</xdr:colOff>
      <xdr:row>9</xdr:row>
      <xdr:rowOff>386819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A29A948-6513-4D01-A4A6-4A811B66B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0740" y="2385887"/>
          <a:ext cx="1372089" cy="294552"/>
        </a:xfrm>
        <a:prstGeom prst="rect">
          <a:avLst/>
        </a:prstGeom>
      </xdr:spPr>
    </xdr:pic>
    <xdr:clientData/>
  </xdr:twoCellAnchor>
  <xdr:twoCellAnchor editAs="oneCell">
    <xdr:from>
      <xdr:col>6</xdr:col>
      <xdr:colOff>167640</xdr:colOff>
      <xdr:row>16</xdr:row>
      <xdr:rowOff>90601</xdr:rowOff>
    </xdr:from>
    <xdr:to>
      <xdr:col>6</xdr:col>
      <xdr:colOff>1549261</xdr:colOff>
      <xdr:row>16</xdr:row>
      <xdr:rowOff>390632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1C60494-2AF1-43D8-B8DA-3CCFA1E3F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13120" y="4373041"/>
          <a:ext cx="1381621" cy="300031"/>
        </a:xfrm>
        <a:prstGeom prst="rect">
          <a:avLst/>
        </a:prstGeom>
      </xdr:spPr>
    </xdr:pic>
    <xdr:clientData/>
  </xdr:twoCellAnchor>
  <xdr:twoCellAnchor editAs="oneCell">
    <xdr:from>
      <xdr:col>6</xdr:col>
      <xdr:colOff>160020</xdr:colOff>
      <xdr:row>12</xdr:row>
      <xdr:rowOff>76921</xdr:rowOff>
    </xdr:from>
    <xdr:to>
      <xdr:col>6</xdr:col>
      <xdr:colOff>1554985</xdr:colOff>
      <xdr:row>12</xdr:row>
      <xdr:rowOff>344901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BB56779-B9B5-4EAD-82D8-E62595D3C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05500" y="3688801"/>
          <a:ext cx="1394965" cy="267980"/>
        </a:xfrm>
        <a:prstGeom prst="rect">
          <a:avLst/>
        </a:prstGeom>
      </xdr:spPr>
    </xdr:pic>
    <xdr:clientData/>
  </xdr:twoCellAnchor>
  <xdr:twoCellAnchor editAs="oneCell">
    <xdr:from>
      <xdr:col>6</xdr:col>
      <xdr:colOff>167640</xdr:colOff>
      <xdr:row>7</xdr:row>
      <xdr:rowOff>92707</xdr:rowOff>
    </xdr:from>
    <xdr:to>
      <xdr:col>6</xdr:col>
      <xdr:colOff>1572121</xdr:colOff>
      <xdr:row>7</xdr:row>
      <xdr:rowOff>352517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BC94968C-EC4E-49A2-B9A6-E6B23333C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3120" y="1609087"/>
          <a:ext cx="1404481" cy="259810"/>
        </a:xfrm>
        <a:prstGeom prst="rect">
          <a:avLst/>
        </a:prstGeom>
      </xdr:spPr>
    </xdr:pic>
    <xdr:clientData/>
  </xdr:twoCellAnchor>
  <xdr:twoCellAnchor editAs="oneCell">
    <xdr:from>
      <xdr:col>6</xdr:col>
      <xdr:colOff>140974</xdr:colOff>
      <xdr:row>11</xdr:row>
      <xdr:rowOff>91440</xdr:rowOff>
    </xdr:from>
    <xdr:to>
      <xdr:col>6</xdr:col>
      <xdr:colOff>1581653</xdr:colOff>
      <xdr:row>11</xdr:row>
      <xdr:rowOff>304874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6936C53-415B-4A4C-A1A5-9D3C63DD4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86454" y="3284220"/>
          <a:ext cx="1440679" cy="213434"/>
        </a:xfrm>
        <a:prstGeom prst="rect">
          <a:avLst/>
        </a:prstGeom>
      </xdr:spPr>
    </xdr:pic>
    <xdr:clientData/>
  </xdr:twoCellAnchor>
  <xdr:twoCellAnchor editAs="oneCell">
    <xdr:from>
      <xdr:col>6</xdr:col>
      <xdr:colOff>183928</xdr:colOff>
      <xdr:row>14</xdr:row>
      <xdr:rowOff>121920</xdr:rowOff>
    </xdr:from>
    <xdr:to>
      <xdr:col>6</xdr:col>
      <xdr:colOff>1526395</xdr:colOff>
      <xdr:row>14</xdr:row>
      <xdr:rowOff>281997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EF197EB-A501-4096-86B4-9839F4979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29408" y="4572000"/>
          <a:ext cx="1342467" cy="160077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17</xdr:row>
      <xdr:rowOff>114300</xdr:rowOff>
    </xdr:from>
    <xdr:to>
      <xdr:col>6</xdr:col>
      <xdr:colOff>1569720</xdr:colOff>
      <xdr:row>17</xdr:row>
      <xdr:rowOff>336086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42889F9-7540-4E05-8C35-FCF28D3CB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51220" y="5585460"/>
          <a:ext cx="1363980" cy="221786"/>
        </a:xfrm>
        <a:prstGeom prst="rect">
          <a:avLst/>
        </a:prstGeom>
      </xdr:spPr>
    </xdr:pic>
    <xdr:clientData/>
  </xdr:twoCellAnchor>
  <xdr:twoCellAnchor editAs="oneCell">
    <xdr:from>
      <xdr:col>6</xdr:col>
      <xdr:colOff>167640</xdr:colOff>
      <xdr:row>15</xdr:row>
      <xdr:rowOff>123232</xdr:rowOff>
    </xdr:from>
    <xdr:to>
      <xdr:col>6</xdr:col>
      <xdr:colOff>1560688</xdr:colOff>
      <xdr:row>15</xdr:row>
      <xdr:rowOff>337259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8A588DAA-1B88-4A0E-8BB3-F4024C40A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13120" y="4992412"/>
          <a:ext cx="1393048" cy="214027"/>
        </a:xfrm>
        <a:prstGeom prst="rect">
          <a:avLst/>
        </a:prstGeom>
      </xdr:spPr>
    </xdr:pic>
    <xdr:clientData/>
  </xdr:twoCellAnchor>
  <xdr:twoCellAnchor editAs="oneCell">
    <xdr:from>
      <xdr:col>6</xdr:col>
      <xdr:colOff>202816</xdr:colOff>
      <xdr:row>18</xdr:row>
      <xdr:rowOff>137160</xdr:rowOff>
    </xdr:from>
    <xdr:to>
      <xdr:col>6</xdr:col>
      <xdr:colOff>1558781</xdr:colOff>
      <xdr:row>18</xdr:row>
      <xdr:rowOff>327728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7FB7695C-9323-41DA-9039-8E776E927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48296" y="6263640"/>
          <a:ext cx="1355965" cy="190568"/>
        </a:xfrm>
        <a:prstGeom prst="rect">
          <a:avLst/>
        </a:prstGeom>
      </xdr:spPr>
    </xdr:pic>
    <xdr:clientData/>
  </xdr:twoCellAnchor>
  <xdr:twoCellAnchor editAs="oneCell">
    <xdr:from>
      <xdr:col>6</xdr:col>
      <xdr:colOff>226550</xdr:colOff>
      <xdr:row>19</xdr:row>
      <xdr:rowOff>114299</xdr:rowOff>
    </xdr:from>
    <xdr:to>
      <xdr:col>6</xdr:col>
      <xdr:colOff>1528301</xdr:colOff>
      <xdr:row>19</xdr:row>
      <xdr:rowOff>297248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36F8FAC-5507-41D4-985B-022971FB8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72030" y="6659879"/>
          <a:ext cx="1301751" cy="182949"/>
        </a:xfrm>
        <a:prstGeom prst="rect">
          <a:avLst/>
        </a:prstGeom>
      </xdr:spPr>
    </xdr:pic>
    <xdr:clientData/>
  </xdr:twoCellAnchor>
  <xdr:twoCellAnchor editAs="oneCell">
    <xdr:from>
      <xdr:col>6</xdr:col>
      <xdr:colOff>195189</xdr:colOff>
      <xdr:row>20</xdr:row>
      <xdr:rowOff>129540</xdr:rowOff>
    </xdr:from>
    <xdr:to>
      <xdr:col>6</xdr:col>
      <xdr:colOff>1551161</xdr:colOff>
      <xdr:row>20</xdr:row>
      <xdr:rowOff>320109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6AB02C6-308F-47D4-88F1-A8BFFEAB0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40669" y="7094220"/>
          <a:ext cx="1355972" cy="190569"/>
        </a:xfrm>
        <a:prstGeom prst="rect">
          <a:avLst/>
        </a:prstGeom>
      </xdr:spPr>
    </xdr:pic>
    <xdr:clientData/>
  </xdr:twoCellAnchor>
  <xdr:twoCellAnchor editAs="oneCell">
    <xdr:from>
      <xdr:col>6</xdr:col>
      <xdr:colOff>274320</xdr:colOff>
      <xdr:row>21</xdr:row>
      <xdr:rowOff>73788</xdr:rowOff>
    </xdr:from>
    <xdr:to>
      <xdr:col>6</xdr:col>
      <xdr:colOff>1320516</xdr:colOff>
      <xdr:row>21</xdr:row>
      <xdr:rowOff>725193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6D851DF4-F169-4F08-B22D-23F95EE05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19800" y="7457568"/>
          <a:ext cx="1046196" cy="651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365B-8547-471E-AD33-8F3846596069}">
  <dimension ref="A1:T34"/>
  <sheetViews>
    <sheetView tabSelected="1" topLeftCell="B1" workbookViewId="0">
      <selection activeCell="L8" sqref="L8"/>
    </sheetView>
  </sheetViews>
  <sheetFormatPr baseColWidth="10" defaultRowHeight="15" x14ac:dyDescent="0.25"/>
  <cols>
    <col min="4" max="4" width="26" customWidth="1"/>
    <col min="7" max="7" width="24.42578125" customWidth="1"/>
    <col min="16" max="16" width="14.85546875" customWidth="1"/>
    <col min="17" max="17" width="15.5703125" customWidth="1"/>
    <col min="18" max="18" width="19.28515625" customWidth="1"/>
    <col min="19" max="19" width="12.5703125" customWidth="1"/>
    <col min="20" max="20" width="15.28515625" customWidth="1"/>
  </cols>
  <sheetData>
    <row r="1" spans="1:20" x14ac:dyDescent="0.25">
      <c r="A1" s="5" t="s">
        <v>51</v>
      </c>
      <c r="B1" s="7" t="s">
        <v>52</v>
      </c>
      <c r="C1" s="7"/>
      <c r="D1" s="7"/>
    </row>
    <row r="2" spans="1:20" x14ac:dyDescent="0.25">
      <c r="B2" s="7" t="s">
        <v>53</v>
      </c>
      <c r="C2" s="7"/>
      <c r="D2" s="7"/>
    </row>
    <row r="5" spans="1:20" x14ac:dyDescent="0.25">
      <c r="C5" s="12" t="s">
        <v>0</v>
      </c>
      <c r="D5" s="12" t="s">
        <v>18</v>
      </c>
      <c r="E5" s="13" t="s">
        <v>1</v>
      </c>
      <c r="F5" s="14" t="s">
        <v>2</v>
      </c>
      <c r="G5" s="14" t="s">
        <v>3</v>
      </c>
      <c r="H5" s="13" t="s">
        <v>4</v>
      </c>
      <c r="I5" s="13" t="s">
        <v>5</v>
      </c>
      <c r="J5" s="13" t="s">
        <v>6</v>
      </c>
      <c r="K5" s="14" t="s">
        <v>7</v>
      </c>
      <c r="L5" s="13" t="s">
        <v>8</v>
      </c>
      <c r="M5" s="22" t="s">
        <v>9</v>
      </c>
      <c r="N5" s="22"/>
      <c r="O5" s="22"/>
      <c r="P5" s="13" t="s">
        <v>21</v>
      </c>
      <c r="Q5" s="14" t="s">
        <v>10</v>
      </c>
      <c r="R5" s="14" t="s">
        <v>11</v>
      </c>
      <c r="S5" s="14" t="s">
        <v>12</v>
      </c>
      <c r="T5" s="13" t="s">
        <v>42</v>
      </c>
    </row>
    <row r="6" spans="1:20" x14ac:dyDescent="0.25">
      <c r="C6" s="12"/>
      <c r="D6" s="12"/>
      <c r="E6" s="13"/>
      <c r="F6" s="14"/>
      <c r="G6" s="14"/>
      <c r="H6" s="13"/>
      <c r="I6" s="13"/>
      <c r="J6" s="13"/>
      <c r="K6" s="14"/>
      <c r="L6" s="13"/>
      <c r="M6" s="3">
        <v>6</v>
      </c>
      <c r="N6" s="3">
        <v>9</v>
      </c>
      <c r="O6" s="3">
        <v>12</v>
      </c>
      <c r="P6" s="13"/>
      <c r="Q6" s="14"/>
      <c r="R6" s="14"/>
      <c r="S6" s="14"/>
      <c r="T6" s="13"/>
    </row>
    <row r="7" spans="1:20" ht="33" customHeight="1" x14ac:dyDescent="0.25">
      <c r="C7" s="1">
        <v>1</v>
      </c>
      <c r="D7" s="15" t="s">
        <v>14</v>
      </c>
      <c r="E7" s="6">
        <v>5</v>
      </c>
      <c r="F7" s="1">
        <v>5</v>
      </c>
      <c r="G7" s="1"/>
      <c r="H7" s="1">
        <v>2</v>
      </c>
      <c r="I7" s="6">
        <v>2</v>
      </c>
      <c r="J7" s="1">
        <f>I7*E7</f>
        <v>10</v>
      </c>
      <c r="K7" s="1">
        <f>J7*H7</f>
        <v>20</v>
      </c>
      <c r="L7" s="1">
        <f>1.552*K7</f>
        <v>31.04</v>
      </c>
      <c r="M7" s="1">
        <v>4</v>
      </c>
      <c r="N7" s="1"/>
      <c r="O7" s="1"/>
      <c r="P7" s="1">
        <f>(M7*M6)*1.552</f>
        <v>37.248000000000005</v>
      </c>
      <c r="Q7" s="1" t="s">
        <v>30</v>
      </c>
      <c r="R7" s="1" t="s">
        <v>38</v>
      </c>
      <c r="S7" s="1" t="s">
        <v>31</v>
      </c>
      <c r="T7" s="4">
        <f>6*0.44*1.552</f>
        <v>4.0972800000000005</v>
      </c>
    </row>
    <row r="8" spans="1:20" ht="33" customHeight="1" x14ac:dyDescent="0.25">
      <c r="C8" s="1">
        <v>2</v>
      </c>
      <c r="D8" s="15"/>
      <c r="E8" s="6">
        <v>5</v>
      </c>
      <c r="F8" s="1">
        <v>5</v>
      </c>
      <c r="G8" s="1"/>
      <c r="H8" s="1">
        <f>5.75+(2*0.19)</f>
        <v>6.13</v>
      </c>
      <c r="I8" s="6">
        <v>2</v>
      </c>
      <c r="J8" s="1">
        <f t="shared" ref="J8:J17" si="0">I8*E8</f>
        <v>10</v>
      </c>
      <c r="K8" s="1">
        <f>H8*J8</f>
        <v>61.3</v>
      </c>
      <c r="L8" s="1">
        <f t="shared" ref="L8:L18" si="1">1.552*K8</f>
        <v>95.137599999999992</v>
      </c>
      <c r="M8" s="1">
        <v>10</v>
      </c>
      <c r="N8" s="1"/>
      <c r="O8" s="1"/>
      <c r="P8" s="1">
        <f>M8*M6*1.552</f>
        <v>93.12</v>
      </c>
      <c r="Q8" s="1" t="s">
        <v>20</v>
      </c>
      <c r="R8" s="1" t="s">
        <v>20</v>
      </c>
      <c r="S8" s="1" t="s">
        <v>32</v>
      </c>
      <c r="T8" s="4">
        <f>10*0.13*1.552</f>
        <v>2.0176000000000003</v>
      </c>
    </row>
    <row r="9" spans="1:20" ht="33" customHeight="1" x14ac:dyDescent="0.25">
      <c r="C9" s="1">
        <v>3</v>
      </c>
      <c r="D9" s="15"/>
      <c r="E9" s="6">
        <v>5</v>
      </c>
      <c r="F9" s="1">
        <v>5</v>
      </c>
      <c r="G9" s="1"/>
      <c r="H9" s="1">
        <f>4.95+(2*0.19)</f>
        <v>5.33</v>
      </c>
      <c r="I9" s="6">
        <v>2</v>
      </c>
      <c r="J9" s="1">
        <f t="shared" si="0"/>
        <v>10</v>
      </c>
      <c r="K9" s="1">
        <f t="shared" ref="K8:K20" si="2">J9*H9*E9</f>
        <v>266.5</v>
      </c>
      <c r="L9" s="1">
        <f t="shared" si="1"/>
        <v>413.608</v>
      </c>
      <c r="M9" s="1">
        <v>10</v>
      </c>
      <c r="N9" s="1"/>
      <c r="O9" s="1"/>
      <c r="P9" s="1">
        <f>M9*M6*1.552</f>
        <v>93.12</v>
      </c>
      <c r="Q9" s="1" t="s">
        <v>20</v>
      </c>
      <c r="R9" s="1" t="s">
        <v>20</v>
      </c>
      <c r="S9" s="1" t="s">
        <v>26</v>
      </c>
      <c r="T9" s="4">
        <f>10*0.67*1.552</f>
        <v>10.398400000000001</v>
      </c>
    </row>
    <row r="10" spans="1:20" ht="33" customHeight="1" x14ac:dyDescent="0.25">
      <c r="C10" s="1">
        <v>4</v>
      </c>
      <c r="D10" s="15"/>
      <c r="E10" s="6">
        <v>5</v>
      </c>
      <c r="F10" s="1">
        <v>5</v>
      </c>
      <c r="G10" s="1"/>
      <c r="H10" s="1">
        <f>2+(2*0.19)</f>
        <v>2.38</v>
      </c>
      <c r="I10" s="6">
        <v>2</v>
      </c>
      <c r="J10" s="1">
        <f t="shared" si="0"/>
        <v>10</v>
      </c>
      <c r="K10" s="1">
        <f t="shared" si="2"/>
        <v>118.99999999999999</v>
      </c>
      <c r="L10" s="1">
        <f t="shared" si="1"/>
        <v>184.68799999999999</v>
      </c>
      <c r="M10" s="1"/>
      <c r="N10" s="1"/>
      <c r="O10" s="1"/>
      <c r="P10" s="1"/>
      <c r="Q10" s="1" t="s">
        <v>20</v>
      </c>
      <c r="R10" s="1" t="s">
        <v>34</v>
      </c>
      <c r="S10" s="1" t="s">
        <v>35</v>
      </c>
      <c r="T10" s="4">
        <f>((4*0.04)+(6*0.69))*1.552</f>
        <v>6.6735999999999995</v>
      </c>
    </row>
    <row r="11" spans="1:20" ht="33" customHeight="1" x14ac:dyDescent="0.25">
      <c r="C11" s="1">
        <v>5</v>
      </c>
      <c r="D11" s="16" t="s">
        <v>15</v>
      </c>
      <c r="E11" s="1">
        <v>3</v>
      </c>
      <c r="F11" s="1">
        <v>5</v>
      </c>
      <c r="G11" s="1"/>
      <c r="H11" s="2">
        <f>3.6+(2*0.19)</f>
        <v>3.98</v>
      </c>
      <c r="I11" s="1">
        <v>2</v>
      </c>
      <c r="J11" s="1">
        <f t="shared" si="0"/>
        <v>6</v>
      </c>
      <c r="K11" s="1">
        <f t="shared" si="2"/>
        <v>71.64</v>
      </c>
      <c r="L11" s="1">
        <f t="shared" si="1"/>
        <v>111.18528000000001</v>
      </c>
      <c r="M11" s="1">
        <v>6</v>
      </c>
      <c r="N11" s="1"/>
      <c r="O11" s="1"/>
      <c r="P11" s="1">
        <f>M11*M6*1.552</f>
        <v>55.872</v>
      </c>
      <c r="Q11" s="1" t="s">
        <v>22</v>
      </c>
      <c r="R11" s="1" t="s">
        <v>20</v>
      </c>
      <c r="S11" s="1">
        <v>0</v>
      </c>
      <c r="T11" s="4">
        <v>0</v>
      </c>
    </row>
    <row r="12" spans="1:20" ht="33" customHeight="1" x14ac:dyDescent="0.25">
      <c r="C12" s="1">
        <v>6</v>
      </c>
      <c r="D12" s="17"/>
      <c r="E12" s="1">
        <v>3</v>
      </c>
      <c r="F12" s="1">
        <v>5</v>
      </c>
      <c r="G12" s="1"/>
      <c r="H12" s="2">
        <v>5.2</v>
      </c>
      <c r="I12" s="1">
        <v>2</v>
      </c>
      <c r="J12" s="1">
        <f t="shared" si="0"/>
        <v>6</v>
      </c>
      <c r="K12" s="1">
        <f t="shared" si="2"/>
        <v>93.600000000000009</v>
      </c>
      <c r="L12" s="1">
        <f t="shared" si="1"/>
        <v>145.26720000000003</v>
      </c>
      <c r="M12" s="1"/>
      <c r="N12" s="1"/>
      <c r="O12" s="1"/>
      <c r="P12" s="1"/>
      <c r="Q12" s="1" t="s">
        <v>20</v>
      </c>
      <c r="R12" s="1" t="s">
        <v>28</v>
      </c>
      <c r="S12" s="1" t="s">
        <v>29</v>
      </c>
      <c r="T12" s="4">
        <f>6*0.62*1.552</f>
        <v>5.7734399999999999</v>
      </c>
    </row>
    <row r="13" spans="1:20" ht="33" customHeight="1" x14ac:dyDescent="0.25">
      <c r="C13" s="1">
        <v>7</v>
      </c>
      <c r="D13" s="17"/>
      <c r="E13" s="1">
        <v>3</v>
      </c>
      <c r="F13" s="1">
        <v>5</v>
      </c>
      <c r="G13" s="1"/>
      <c r="H13" s="2">
        <f>4.55+(2*0.19)</f>
        <v>4.93</v>
      </c>
      <c r="I13" s="1">
        <v>2</v>
      </c>
      <c r="J13" s="1">
        <f t="shared" si="0"/>
        <v>6</v>
      </c>
      <c r="K13" s="1">
        <f t="shared" si="2"/>
        <v>88.74</v>
      </c>
      <c r="L13" s="1">
        <f t="shared" si="1"/>
        <v>137.72448</v>
      </c>
      <c r="M13" s="1">
        <v>6</v>
      </c>
      <c r="N13" s="1"/>
      <c r="O13" s="1"/>
      <c r="P13" s="1">
        <f>M13*M6*1.552</f>
        <v>55.872</v>
      </c>
      <c r="Q13" s="1" t="s">
        <v>20</v>
      </c>
      <c r="R13" s="1" t="s">
        <v>20</v>
      </c>
      <c r="S13" s="1" t="s">
        <v>36</v>
      </c>
      <c r="T13" s="4">
        <f>6*1.07*1.552</f>
        <v>9.9638399999999994</v>
      </c>
    </row>
    <row r="14" spans="1:20" ht="33" customHeight="1" x14ac:dyDescent="0.25">
      <c r="C14" s="1">
        <v>8</v>
      </c>
      <c r="D14" s="17"/>
      <c r="E14" s="1">
        <v>3</v>
      </c>
      <c r="F14" s="1">
        <v>5</v>
      </c>
      <c r="G14" s="1"/>
      <c r="H14" s="2">
        <f>5.55+(2*0.19)</f>
        <v>5.93</v>
      </c>
      <c r="I14" s="1">
        <v>2</v>
      </c>
      <c r="J14" s="1">
        <f t="shared" si="0"/>
        <v>6</v>
      </c>
      <c r="K14" s="1">
        <f t="shared" si="2"/>
        <v>106.74</v>
      </c>
      <c r="L14" s="1">
        <f t="shared" si="1"/>
        <v>165.66048000000001</v>
      </c>
      <c r="M14" s="1"/>
      <c r="N14" s="1">
        <v>6</v>
      </c>
      <c r="O14" s="1"/>
      <c r="P14" s="1">
        <f>N14*N6*1.552</f>
        <v>83.808000000000007</v>
      </c>
      <c r="Q14" s="1" t="s">
        <v>33</v>
      </c>
      <c r="R14" s="1" t="s">
        <v>20</v>
      </c>
      <c r="S14" s="1">
        <v>0</v>
      </c>
      <c r="T14" s="4">
        <v>0</v>
      </c>
    </row>
    <row r="15" spans="1:20" ht="33" customHeight="1" x14ac:dyDescent="0.25">
      <c r="C15" s="1">
        <v>9</v>
      </c>
      <c r="D15" s="17"/>
      <c r="E15" s="1">
        <v>3</v>
      </c>
      <c r="F15" s="1">
        <v>5</v>
      </c>
      <c r="G15" s="1"/>
      <c r="H15" s="2">
        <v>4.55</v>
      </c>
      <c r="I15" s="1">
        <v>2</v>
      </c>
      <c r="J15" s="1">
        <f t="shared" si="0"/>
        <v>6</v>
      </c>
      <c r="K15" s="1">
        <f t="shared" si="2"/>
        <v>81.899999999999991</v>
      </c>
      <c r="L15" s="1">
        <f t="shared" si="1"/>
        <v>127.10879999999999</v>
      </c>
      <c r="M15" s="1">
        <v>6</v>
      </c>
      <c r="N15" s="1"/>
      <c r="O15" s="1"/>
      <c r="P15" s="1">
        <f>M15*M6*1.552</f>
        <v>55.872</v>
      </c>
      <c r="Q15" s="1" t="s">
        <v>20</v>
      </c>
      <c r="R15" s="1" t="s">
        <v>20</v>
      </c>
      <c r="S15" s="1" t="s">
        <v>37</v>
      </c>
      <c r="T15" s="4">
        <f>6*1.45*1.552</f>
        <v>13.5024</v>
      </c>
    </row>
    <row r="16" spans="1:20" ht="33" customHeight="1" x14ac:dyDescent="0.25">
      <c r="C16" s="1">
        <v>10</v>
      </c>
      <c r="D16" s="17"/>
      <c r="E16" s="1">
        <v>3</v>
      </c>
      <c r="F16" s="1">
        <v>5</v>
      </c>
      <c r="G16" s="1"/>
      <c r="H16" s="2">
        <v>4.7</v>
      </c>
      <c r="I16" s="1">
        <v>2</v>
      </c>
      <c r="J16" s="1">
        <f t="shared" si="0"/>
        <v>6</v>
      </c>
      <c r="K16" s="1">
        <f t="shared" si="2"/>
        <v>84.600000000000009</v>
      </c>
      <c r="L16" s="1">
        <f t="shared" si="1"/>
        <v>131.29920000000001</v>
      </c>
      <c r="M16" s="1"/>
      <c r="N16" s="1"/>
      <c r="O16" s="1"/>
      <c r="P16" s="1"/>
      <c r="Q16" s="1" t="s">
        <v>20</v>
      </c>
      <c r="R16" s="1" t="s">
        <v>23</v>
      </c>
      <c r="S16" s="1" t="s">
        <v>24</v>
      </c>
      <c r="T16" s="4">
        <f>6*0.05*1.552</f>
        <v>0.46560000000000007</v>
      </c>
    </row>
    <row r="17" spans="3:20" ht="33" customHeight="1" x14ac:dyDescent="0.25">
      <c r="C17" s="1">
        <v>11</v>
      </c>
      <c r="D17" s="17"/>
      <c r="E17" s="1">
        <v>3</v>
      </c>
      <c r="F17" s="1">
        <v>5</v>
      </c>
      <c r="G17" s="1"/>
      <c r="H17" s="2">
        <f>2.8+(2*0.19)</f>
        <v>3.1799999999999997</v>
      </c>
      <c r="I17" s="1">
        <v>2</v>
      </c>
      <c r="J17" s="1">
        <f t="shared" si="0"/>
        <v>6</v>
      </c>
      <c r="K17" s="1">
        <f t="shared" si="2"/>
        <v>57.239999999999995</v>
      </c>
      <c r="L17" s="1">
        <f t="shared" si="1"/>
        <v>88.836479999999995</v>
      </c>
      <c r="M17" s="1"/>
      <c r="N17" s="1">
        <v>6</v>
      </c>
      <c r="O17" s="1"/>
      <c r="P17" s="1">
        <f>N17*N6*1.552</f>
        <v>83.808000000000007</v>
      </c>
      <c r="Q17" s="1" t="s">
        <v>27</v>
      </c>
      <c r="R17" s="1" t="s">
        <v>20</v>
      </c>
      <c r="S17" s="1">
        <v>0</v>
      </c>
      <c r="T17" s="4">
        <v>0</v>
      </c>
    </row>
    <row r="18" spans="3:20" ht="33" customHeight="1" x14ac:dyDescent="0.25">
      <c r="C18" s="1">
        <v>12</v>
      </c>
      <c r="D18" s="18"/>
      <c r="E18" s="1">
        <v>3</v>
      </c>
      <c r="F18" s="1">
        <v>5</v>
      </c>
      <c r="G18" s="1"/>
      <c r="H18" s="2">
        <v>4.25</v>
      </c>
      <c r="I18" s="1">
        <v>2</v>
      </c>
      <c r="J18" s="1">
        <v>6</v>
      </c>
      <c r="K18" s="1">
        <f t="shared" si="2"/>
        <v>76.5</v>
      </c>
      <c r="L18" s="1">
        <f t="shared" si="1"/>
        <v>118.72800000000001</v>
      </c>
      <c r="M18" s="1"/>
      <c r="N18" s="1">
        <v>6</v>
      </c>
      <c r="O18" s="1"/>
      <c r="P18" s="1">
        <f>N18*N6*1.552</f>
        <v>83.808000000000007</v>
      </c>
      <c r="Q18" s="1" t="s">
        <v>25</v>
      </c>
      <c r="R18" s="1" t="s">
        <v>20</v>
      </c>
      <c r="S18" s="1">
        <v>0</v>
      </c>
      <c r="T18" s="4">
        <v>0</v>
      </c>
    </row>
    <row r="19" spans="3:20" ht="33" customHeight="1" x14ac:dyDescent="0.25">
      <c r="C19" s="1">
        <v>13</v>
      </c>
      <c r="D19" s="1" t="s">
        <v>16</v>
      </c>
      <c r="E19" s="1">
        <v>8</v>
      </c>
      <c r="F19" s="1">
        <v>4</v>
      </c>
      <c r="G19" s="1"/>
      <c r="H19" s="1">
        <v>1</v>
      </c>
      <c r="I19" s="1">
        <v>6</v>
      </c>
      <c r="J19" s="1">
        <f>I19*E19</f>
        <v>48</v>
      </c>
      <c r="K19" s="1">
        <f t="shared" si="2"/>
        <v>384</v>
      </c>
      <c r="L19" s="1">
        <f>0.994*K19</f>
        <v>381.69600000000003</v>
      </c>
      <c r="M19" s="1">
        <v>8</v>
      </c>
      <c r="N19" s="1"/>
      <c r="O19" s="1"/>
      <c r="P19" s="1">
        <f>M19*M6*0.994</f>
        <v>47.712000000000003</v>
      </c>
      <c r="Q19" s="1" t="s">
        <v>20</v>
      </c>
      <c r="R19" s="1" t="s">
        <v>20</v>
      </c>
      <c r="S19" s="1">
        <v>0</v>
      </c>
      <c r="T19" s="4">
        <v>0</v>
      </c>
    </row>
    <row r="20" spans="3:20" ht="33" customHeight="1" x14ac:dyDescent="0.25">
      <c r="C20" s="1">
        <v>14</v>
      </c>
      <c r="D20" s="1" t="s">
        <v>17</v>
      </c>
      <c r="E20" s="1">
        <v>8</v>
      </c>
      <c r="F20" s="1">
        <v>4</v>
      </c>
      <c r="G20" s="1"/>
      <c r="H20" s="2">
        <v>1.2</v>
      </c>
      <c r="I20" s="1">
        <v>5</v>
      </c>
      <c r="J20" s="1">
        <f>I20*E20</f>
        <v>40</v>
      </c>
      <c r="K20" s="1">
        <f t="shared" si="2"/>
        <v>384</v>
      </c>
      <c r="L20" s="1">
        <f t="shared" ref="L20:L21" si="3">0.994*K20</f>
        <v>381.69600000000003</v>
      </c>
      <c r="M20" s="1">
        <v>10</v>
      </c>
      <c r="N20" s="1"/>
      <c r="O20" s="1"/>
      <c r="P20" s="1">
        <f>M20*M6*0.994</f>
        <v>59.64</v>
      </c>
      <c r="Q20" s="1" t="s">
        <v>39</v>
      </c>
      <c r="R20" s="1" t="s">
        <v>20</v>
      </c>
      <c r="S20" s="1">
        <v>0</v>
      </c>
      <c r="T20" s="4">
        <v>0</v>
      </c>
    </row>
    <row r="21" spans="3:20" ht="33" customHeight="1" x14ac:dyDescent="0.25">
      <c r="C21" s="1">
        <v>15</v>
      </c>
      <c r="D21" s="1" t="s">
        <v>19</v>
      </c>
      <c r="E21" s="1">
        <v>4</v>
      </c>
      <c r="F21" s="1">
        <v>4</v>
      </c>
      <c r="G21" s="1"/>
      <c r="H21" s="2">
        <v>1.2</v>
      </c>
      <c r="I21" s="1">
        <v>12</v>
      </c>
      <c r="J21" s="1">
        <f>I21*E21</f>
        <v>48</v>
      </c>
      <c r="K21" s="1">
        <f>J21*H21*E21</f>
        <v>230.39999999999998</v>
      </c>
      <c r="L21" s="1">
        <f t="shared" si="3"/>
        <v>229.01759999999999</v>
      </c>
      <c r="M21" s="1">
        <v>14</v>
      </c>
      <c r="N21" s="1"/>
      <c r="O21" s="1"/>
      <c r="P21" s="1">
        <f>M21*M6*0.994</f>
        <v>83.495999999999995</v>
      </c>
      <c r="Q21" s="1" t="s">
        <v>20</v>
      </c>
      <c r="R21" s="1" t="s">
        <v>40</v>
      </c>
      <c r="S21" s="1" t="s">
        <v>41</v>
      </c>
      <c r="T21" s="4">
        <f>14*3.6*0.994</f>
        <v>50.0976</v>
      </c>
    </row>
    <row r="22" spans="3:20" ht="63" customHeight="1" x14ac:dyDescent="0.25">
      <c r="C22" s="1">
        <v>16</v>
      </c>
      <c r="D22" s="1" t="s">
        <v>13</v>
      </c>
      <c r="E22" s="1" t="s">
        <v>20</v>
      </c>
      <c r="F22" s="1">
        <v>3</v>
      </c>
      <c r="G22" s="1"/>
      <c r="H22" s="1">
        <v>1.08</v>
      </c>
      <c r="I22" s="1">
        <v>459</v>
      </c>
      <c r="J22" s="1">
        <v>459</v>
      </c>
      <c r="K22" s="1">
        <f>J22*H22</f>
        <v>495.72</v>
      </c>
      <c r="L22" s="1">
        <f>0.56*K22</f>
        <v>277.60320000000002</v>
      </c>
      <c r="M22" s="1">
        <v>1</v>
      </c>
      <c r="N22" s="1">
        <v>1</v>
      </c>
      <c r="O22" s="1">
        <v>37</v>
      </c>
      <c r="P22" s="1">
        <f>(M22*M6)+(N22*N6)+(O22*O6)*0.56</f>
        <v>263.64</v>
      </c>
      <c r="Q22" s="1" t="s">
        <v>20</v>
      </c>
      <c r="R22" s="1" t="s">
        <v>20</v>
      </c>
      <c r="S22" s="1">
        <v>0</v>
      </c>
      <c r="T22" s="1">
        <v>0</v>
      </c>
    </row>
    <row r="27" spans="3:20" x14ac:dyDescent="0.25">
      <c r="L27" s="22" t="s">
        <v>43</v>
      </c>
      <c r="M27" s="22"/>
      <c r="N27" s="22"/>
      <c r="O27" s="22"/>
      <c r="P27" s="22"/>
      <c r="Q27" s="22"/>
    </row>
    <row r="28" spans="3:20" x14ac:dyDescent="0.25">
      <c r="L28" s="12" t="s">
        <v>2</v>
      </c>
      <c r="M28" s="12"/>
      <c r="N28" s="12" t="s">
        <v>44</v>
      </c>
      <c r="O28" s="12"/>
      <c r="P28" s="12" t="s">
        <v>50</v>
      </c>
      <c r="Q28" s="12"/>
    </row>
    <row r="29" spans="3:20" x14ac:dyDescent="0.25">
      <c r="L29" s="12"/>
      <c r="M29" s="12"/>
      <c r="N29" s="12"/>
      <c r="O29" s="12"/>
      <c r="P29" s="12"/>
      <c r="Q29" s="12"/>
    </row>
    <row r="30" spans="3:20" x14ac:dyDescent="0.25">
      <c r="L30" s="8" t="s">
        <v>45</v>
      </c>
      <c r="M30" s="9"/>
      <c r="N30" s="8">
        <f>SUM(T7:T18)</f>
        <v>52.892160000000004</v>
      </c>
      <c r="O30" s="9"/>
      <c r="P30" s="8">
        <f>SUM(P7:P18)</f>
        <v>642.52800000000002</v>
      </c>
      <c r="Q30" s="9"/>
    </row>
    <row r="31" spans="3:20" x14ac:dyDescent="0.25">
      <c r="L31" s="8" t="s">
        <v>46</v>
      </c>
      <c r="M31" s="9"/>
      <c r="N31" s="8">
        <f>SUM(T19:T21)</f>
        <v>50.0976</v>
      </c>
      <c r="O31" s="9"/>
      <c r="P31" s="8">
        <f>SUM(P19:P21)</f>
        <v>190.84800000000001</v>
      </c>
      <c r="Q31" s="9"/>
    </row>
    <row r="32" spans="3:20" x14ac:dyDescent="0.25">
      <c r="L32" s="8" t="s">
        <v>47</v>
      </c>
      <c r="M32" s="9"/>
      <c r="N32" s="8">
        <f>T22</f>
        <v>0</v>
      </c>
      <c r="O32" s="9"/>
      <c r="P32" s="8">
        <f>P22</f>
        <v>263.64</v>
      </c>
      <c r="Q32" s="9"/>
    </row>
    <row r="33" spans="12:17" x14ac:dyDescent="0.25">
      <c r="L33" s="10" t="s">
        <v>48</v>
      </c>
      <c r="M33" s="11"/>
      <c r="N33" s="19">
        <f>SUM(N30:N32)</f>
        <v>102.98976</v>
      </c>
      <c r="O33" s="21"/>
      <c r="P33" s="19">
        <f>SUM(P30:P32)</f>
        <v>1097.0160000000001</v>
      </c>
      <c r="Q33" s="21"/>
    </row>
    <row r="34" spans="12:17" x14ac:dyDescent="0.25">
      <c r="L34" s="10" t="s">
        <v>49</v>
      </c>
      <c r="M34" s="11"/>
      <c r="N34" s="19">
        <f>N33/P33*100</f>
        <v>9.3881730075039922</v>
      </c>
      <c r="O34" s="20"/>
      <c r="P34" s="20"/>
      <c r="Q34" s="21"/>
    </row>
  </sheetData>
  <mergeCells count="38">
    <mergeCell ref="B2:D2"/>
    <mergeCell ref="T5:T6"/>
    <mergeCell ref="L28:M29"/>
    <mergeCell ref="N28:O29"/>
    <mergeCell ref="P28:Q29"/>
    <mergeCell ref="L27:Q27"/>
    <mergeCell ref="S5:S6"/>
    <mergeCell ref="L5:L6"/>
    <mergeCell ref="M5:O5"/>
    <mergeCell ref="P5:P6"/>
    <mergeCell ref="Q5:Q6"/>
    <mergeCell ref="R5:R6"/>
    <mergeCell ref="N34:Q34"/>
    <mergeCell ref="L34:M34"/>
    <mergeCell ref="N30:O30"/>
    <mergeCell ref="N31:O31"/>
    <mergeCell ref="N32:O32"/>
    <mergeCell ref="N33:O33"/>
    <mergeCell ref="P30:Q30"/>
    <mergeCell ref="P31:Q31"/>
    <mergeCell ref="P32:Q32"/>
    <mergeCell ref="P33:Q33"/>
    <mergeCell ref="B1:D1"/>
    <mergeCell ref="L30:M30"/>
    <mergeCell ref="L31:M31"/>
    <mergeCell ref="L32:M32"/>
    <mergeCell ref="L33:M33"/>
    <mergeCell ref="C5:C6"/>
    <mergeCell ref="D5:D6"/>
    <mergeCell ref="E5:E6"/>
    <mergeCell ref="F5:F6"/>
    <mergeCell ref="G5:G6"/>
    <mergeCell ref="H5:H6"/>
    <mergeCell ref="I5:I6"/>
    <mergeCell ref="J5:J6"/>
    <mergeCell ref="D7:D10"/>
    <mergeCell ref="K5:K6"/>
    <mergeCell ref="D11:D18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Gasca</dc:creator>
  <cp:lastModifiedBy>USUARIO</cp:lastModifiedBy>
  <dcterms:created xsi:type="dcterms:W3CDTF">2021-07-28T20:27:53Z</dcterms:created>
  <dcterms:modified xsi:type="dcterms:W3CDTF">2023-07-01T18:00:27Z</dcterms:modified>
</cp:coreProperties>
</file>